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3"/>
  <workbookPr showInkAnnotation="0"/>
  <mc:AlternateContent xmlns:mc="http://schemas.openxmlformats.org/markup-compatibility/2006">
    <mc:Choice Requires="x15">
      <x15ac:absPath xmlns:x15ac="http://schemas.microsoft.com/office/spreadsheetml/2010/11/ac" url="C:\Users\mvahdat\Desktop\"/>
    </mc:Choice>
  </mc:AlternateContent>
  <xr:revisionPtr revIDLastSave="0" documentId="8_{7379E5B6-1C8C-4029-8ADF-B69FDDB40430}" xr6:coauthVersionLast="47" xr6:coauthVersionMax="47" xr10:uidLastSave="{00000000-0000-0000-0000-000000000000}"/>
  <workbookProtection workbookAlgorithmName="SHA-512" workbookHashValue="Mhte1xec49YftbWjEI7xbMmz02ZfAc4JiZ1DZCnPOUhbTNac8H6yVBwAOhTFy+Z3+FEeTeKCoaZdHBy1APhgYg==" workbookSaltValue="j4XVEmEvqcchZ6So7OK0qQ==" workbookSpinCount="100000" lockStructure="1"/>
  <bookViews>
    <workbookView xWindow="28680" yWindow="-120" windowWidth="29040" windowHeight="15840" tabRatio="828" firstSheet="1" activeTab="1" xr2:uid="{00000000-000D-0000-FFFF-FFFF00000000}"/>
  </bookViews>
  <sheets>
    <sheet name="Data" sheetId="3" state="hidden" r:id="rId1"/>
    <sheet name="Returning Troops" sheetId="2" r:id="rId2"/>
    <sheet name="NEW Daisy Troop" sheetId="4" r:id="rId3"/>
    <sheet name="NEW Brownie troop" sheetId="11" r:id="rId4"/>
    <sheet name="NEW Junior Troop" sheetId="12" r:id="rId5"/>
    <sheet name="NEW Cadette Troop" sheetId="13" r:id="rId6"/>
    <sheet name="NEW Senior - Amb Troop" sheetId="14" r:id="rId7"/>
    <sheet name="NEW MultiLvl Troop" sheetId="15" r:id="rId8"/>
    <sheet name="NEW Juliette" sheetId="16" r:id="rId9"/>
  </sheets>
  <definedNames>
    <definedName name="_xlnm._FilterDatabase" localSheetId="0" hidden="1">Data!$A$3:$U$3</definedName>
    <definedName name="_xlnm.Print_Area" localSheetId="1">'Returning Troops'!$A$1:$K$33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4" l="1"/>
  <c r="D10" i="16"/>
  <c r="Q19" i="3"/>
  <c r="T17" i="3" l="1"/>
  <c r="T18" i="3" s="1"/>
  <c r="T16" i="3"/>
  <c r="M18" i="3"/>
  <c r="N18" i="3"/>
  <c r="O18" i="3"/>
  <c r="P18" i="3"/>
  <c r="Q18" i="3"/>
  <c r="R18" i="3"/>
  <c r="S18" i="3"/>
  <c r="L18" i="3"/>
  <c r="H776" i="3"/>
  <c r="G776" i="3"/>
  <c r="H771" i="3"/>
  <c r="H773" i="3"/>
  <c r="H747" i="3"/>
  <c r="H696" i="3"/>
  <c r="H684" i="3"/>
  <c r="H595" i="3"/>
  <c r="H578" i="3"/>
  <c r="H518" i="3"/>
  <c r="H471" i="3"/>
  <c r="H468" i="3"/>
  <c r="H388" i="3"/>
  <c r="H340" i="3"/>
  <c r="H241" i="3"/>
  <c r="H209" i="3"/>
  <c r="H183" i="3"/>
  <c r="H148" i="3"/>
  <c r="H84" i="3"/>
  <c r="H88" i="3"/>
  <c r="H35" i="3"/>
  <c r="C26" i="16"/>
  <c r="D26" i="16"/>
  <c r="F26" i="16"/>
  <c r="C21" i="16"/>
  <c r="D21" i="16" s="1"/>
  <c r="E21" i="16" s="1"/>
  <c r="L15" i="2"/>
  <c r="L18" i="2" s="1"/>
  <c r="I6" i="2"/>
  <c r="F776" i="3"/>
  <c r="E776" i="3"/>
  <c r="D776" i="3"/>
  <c r="C776" i="3"/>
  <c r="H775" i="3"/>
  <c r="H774" i="3"/>
  <c r="H769" i="3"/>
  <c r="H768" i="3"/>
  <c r="H767" i="3"/>
  <c r="H766" i="3"/>
  <c r="H765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0" i="3"/>
  <c r="H749" i="3"/>
  <c r="H748" i="3"/>
  <c r="H746" i="3"/>
  <c r="H745" i="3"/>
  <c r="H744" i="3"/>
  <c r="H743" i="3"/>
  <c r="H742" i="3"/>
  <c r="H741" i="3"/>
  <c r="H740" i="3"/>
  <c r="H739" i="3"/>
  <c r="H737" i="3"/>
  <c r="H736" i="3"/>
  <c r="H734" i="3"/>
  <c r="H732" i="3"/>
  <c r="H731" i="3"/>
  <c r="H730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4" i="3"/>
  <c r="H713" i="3"/>
  <c r="H712" i="3"/>
  <c r="H711" i="3"/>
  <c r="H710" i="3"/>
  <c r="H709" i="3"/>
  <c r="H707" i="3"/>
  <c r="H706" i="3"/>
  <c r="H705" i="3"/>
  <c r="H704" i="3"/>
  <c r="H702" i="3"/>
  <c r="H701" i="3"/>
  <c r="H699" i="3"/>
  <c r="H697" i="3"/>
  <c r="H695" i="3"/>
  <c r="H694" i="3"/>
  <c r="H693" i="3"/>
  <c r="H692" i="3"/>
  <c r="H691" i="3"/>
  <c r="H690" i="3"/>
  <c r="H689" i="3"/>
  <c r="H688" i="3"/>
  <c r="H687" i="3"/>
  <c r="H686" i="3"/>
  <c r="H685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4" i="3"/>
  <c r="H663" i="3"/>
  <c r="H662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2" i="3"/>
  <c r="H601" i="3"/>
  <c r="H600" i="3"/>
  <c r="H599" i="3"/>
  <c r="H598" i="3"/>
  <c r="H597" i="3"/>
  <c r="H596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7" i="3"/>
  <c r="H576" i="3"/>
  <c r="H575" i="3"/>
  <c r="H574" i="3"/>
  <c r="H573" i="3"/>
  <c r="H572" i="3"/>
  <c r="H571" i="3"/>
  <c r="H570" i="3"/>
  <c r="H569" i="3"/>
  <c r="H568" i="3"/>
  <c r="H567" i="3"/>
  <c r="H565" i="3"/>
  <c r="H564" i="3"/>
  <c r="H563" i="3"/>
  <c r="H562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0" i="3"/>
  <c r="H469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8" i="3"/>
  <c r="H277" i="3"/>
  <c r="H276" i="3"/>
  <c r="H275" i="3"/>
  <c r="H274" i="3"/>
  <c r="H273" i="3"/>
  <c r="H272" i="3"/>
  <c r="H271" i="3"/>
  <c r="H270" i="3"/>
  <c r="H269" i="3"/>
  <c r="H267" i="3"/>
  <c r="H266" i="3"/>
  <c r="H265" i="3"/>
  <c r="H264" i="3"/>
  <c r="H263" i="3"/>
  <c r="H262" i="3"/>
  <c r="H261" i="3"/>
  <c r="H260" i="3"/>
  <c r="H259" i="3"/>
  <c r="H258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7" i="3"/>
  <c r="H216" i="3"/>
  <c r="H215" i="3"/>
  <c r="H214" i="3"/>
  <c r="H213" i="3"/>
  <c r="H212" i="3"/>
  <c r="H211" i="3"/>
  <c r="H210" i="3"/>
  <c r="H208" i="3"/>
  <c r="H207" i="3"/>
  <c r="H206" i="3"/>
  <c r="H205" i="3"/>
  <c r="H204" i="3"/>
  <c r="H203" i="3"/>
  <c r="H202" i="3"/>
  <c r="H201" i="3"/>
  <c r="N15" i="2" s="1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1" i="3"/>
  <c r="H120" i="3"/>
  <c r="H119" i="3"/>
  <c r="H118" i="3"/>
  <c r="H117" i="3"/>
  <c r="H116" i="3"/>
  <c r="H115" i="3"/>
  <c r="H114" i="3"/>
  <c r="H113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7" i="3"/>
  <c r="H86" i="3"/>
  <c r="H85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I8" i="2"/>
  <c r="E10" i="2"/>
  <c r="E11" i="2"/>
  <c r="C19" i="16" l="1"/>
  <c r="D19" i="16" s="1"/>
  <c r="E19" i="16" s="1"/>
  <c r="C22" i="16"/>
  <c r="D22" i="16" s="1"/>
  <c r="E22" i="16" s="1"/>
  <c r="C24" i="16"/>
  <c r="D24" i="16" s="1"/>
  <c r="E24" i="16" s="1"/>
  <c r="C25" i="16"/>
  <c r="D25" i="16" s="1"/>
  <c r="E25" i="16" s="1"/>
  <c r="C17" i="16"/>
  <c r="D17" i="16" s="1"/>
  <c r="E17" i="16" s="1"/>
  <c r="C18" i="16"/>
  <c r="D18" i="16" s="1"/>
  <c r="E18" i="16" s="1"/>
  <c r="C23" i="16"/>
  <c r="D23" i="16" s="1"/>
  <c r="E23" i="16" s="1"/>
  <c r="C20" i="16"/>
  <c r="D20" i="16" s="1"/>
  <c r="E20" i="16" s="1"/>
  <c r="E9" i="2"/>
  <c r="E26" i="16" l="1"/>
  <c r="F36" i="16" s="1"/>
  <c r="F26" i="15"/>
  <c r="C26" i="15"/>
  <c r="C23" i="15" s="1"/>
  <c r="D23" i="15" s="1"/>
  <c r="E23" i="15" s="1"/>
  <c r="D10" i="15"/>
  <c r="D26" i="15" s="1"/>
  <c r="F26" i="14"/>
  <c r="C26" i="14"/>
  <c r="C25" i="14" s="1"/>
  <c r="D25" i="14" s="1"/>
  <c r="E25" i="14" s="1"/>
  <c r="D10" i="14"/>
  <c r="D26" i="14" s="1"/>
  <c r="F26" i="13"/>
  <c r="C26" i="13"/>
  <c r="C23" i="13" s="1"/>
  <c r="D23" i="13" s="1"/>
  <c r="E23" i="13" s="1"/>
  <c r="D10" i="13"/>
  <c r="D26" i="13" s="1"/>
  <c r="F26" i="12"/>
  <c r="C26" i="12"/>
  <c r="C24" i="12" s="1"/>
  <c r="D24" i="12" s="1"/>
  <c r="E24" i="12" s="1"/>
  <c r="D10" i="12"/>
  <c r="D26" i="12" s="1"/>
  <c r="F26" i="11"/>
  <c r="C26" i="11"/>
  <c r="C19" i="11" s="1"/>
  <c r="D19" i="11" s="1"/>
  <c r="E19" i="11" s="1"/>
  <c r="D10" i="11"/>
  <c r="D26" i="11" s="1"/>
  <c r="C26" i="4"/>
  <c r="F26" i="4"/>
  <c r="D26" i="4"/>
  <c r="C25" i="4" l="1"/>
  <c r="D25" i="4" s="1"/>
  <c r="E25" i="4" s="1"/>
  <c r="C17" i="4"/>
  <c r="C25" i="15"/>
  <c r="D25" i="15" s="1"/>
  <c r="E25" i="15" s="1"/>
  <c r="C19" i="14"/>
  <c r="D19" i="14" s="1"/>
  <c r="E19" i="14" s="1"/>
  <c r="C20" i="13"/>
  <c r="D20" i="13" s="1"/>
  <c r="E20" i="13" s="1"/>
  <c r="C25" i="12"/>
  <c r="D25" i="12" s="1"/>
  <c r="E25" i="12" s="1"/>
  <c r="C19" i="12"/>
  <c r="D19" i="12" s="1"/>
  <c r="E19" i="12" s="1"/>
  <c r="C21" i="12"/>
  <c r="D21" i="12" s="1"/>
  <c r="E21" i="12" s="1"/>
  <c r="C17" i="12"/>
  <c r="D17" i="12" s="1"/>
  <c r="E17" i="12" s="1"/>
  <c r="C18" i="12"/>
  <c r="D18" i="12" s="1"/>
  <c r="E18" i="12" s="1"/>
  <c r="C23" i="12"/>
  <c r="D23" i="12" s="1"/>
  <c r="E23" i="12" s="1"/>
  <c r="C20" i="12"/>
  <c r="D20" i="12" s="1"/>
  <c r="E20" i="12" s="1"/>
  <c r="C22" i="12"/>
  <c r="D22" i="12" s="1"/>
  <c r="E22" i="12" s="1"/>
  <c r="C18" i="14"/>
  <c r="D18" i="14" s="1"/>
  <c r="E18" i="14" s="1"/>
  <c r="C22" i="14"/>
  <c r="D22" i="14" s="1"/>
  <c r="E22" i="14" s="1"/>
  <c r="C17" i="15"/>
  <c r="D17" i="15" s="1"/>
  <c r="E17" i="15" s="1"/>
  <c r="C22" i="15"/>
  <c r="D22" i="15" s="1"/>
  <c r="E22" i="15" s="1"/>
  <c r="C24" i="15"/>
  <c r="D24" i="15" s="1"/>
  <c r="E24" i="15" s="1"/>
  <c r="C25" i="11"/>
  <c r="D25" i="11" s="1"/>
  <c r="E25" i="11" s="1"/>
  <c r="C18" i="11"/>
  <c r="D18" i="11" s="1"/>
  <c r="E18" i="11" s="1"/>
  <c r="C17" i="11"/>
  <c r="D17" i="11" s="1"/>
  <c r="E17" i="11" s="1"/>
  <c r="C20" i="11"/>
  <c r="D20" i="11" s="1"/>
  <c r="E20" i="11" s="1"/>
  <c r="C21" i="11"/>
  <c r="D21" i="11" s="1"/>
  <c r="E21" i="11" s="1"/>
  <c r="D17" i="4"/>
  <c r="E17" i="4" s="1"/>
  <c r="C18" i="4"/>
  <c r="D18" i="4" s="1"/>
  <c r="E18" i="4" s="1"/>
  <c r="C19" i="4"/>
  <c r="D19" i="4" s="1"/>
  <c r="E19" i="4" s="1"/>
  <c r="C20" i="4"/>
  <c r="D20" i="4" s="1"/>
  <c r="E20" i="4" s="1"/>
  <c r="C21" i="4"/>
  <c r="D21" i="4" s="1"/>
  <c r="E21" i="4" s="1"/>
  <c r="C18" i="15"/>
  <c r="D18" i="15" s="1"/>
  <c r="E18" i="15" s="1"/>
  <c r="C20" i="15"/>
  <c r="D20" i="15" s="1"/>
  <c r="E20" i="15" s="1"/>
  <c r="C21" i="15"/>
  <c r="D21" i="15" s="1"/>
  <c r="E21" i="15" s="1"/>
  <c r="C19" i="15"/>
  <c r="D19" i="15" s="1"/>
  <c r="E19" i="15" s="1"/>
  <c r="C20" i="14"/>
  <c r="D20" i="14" s="1"/>
  <c r="E20" i="14" s="1"/>
  <c r="C23" i="14"/>
  <c r="D23" i="14" s="1"/>
  <c r="E23" i="14" s="1"/>
  <c r="C24" i="14"/>
  <c r="D24" i="14" s="1"/>
  <c r="E24" i="14" s="1"/>
  <c r="C17" i="14"/>
  <c r="D17" i="14" s="1"/>
  <c r="E17" i="14" s="1"/>
  <c r="C21" i="14"/>
  <c r="D21" i="14" s="1"/>
  <c r="E21" i="14" s="1"/>
  <c r="C24" i="13"/>
  <c r="D24" i="13" s="1"/>
  <c r="E24" i="13" s="1"/>
  <c r="C17" i="13"/>
  <c r="D17" i="13" s="1"/>
  <c r="E17" i="13" s="1"/>
  <c r="C21" i="13"/>
  <c r="D21" i="13" s="1"/>
  <c r="E21" i="13" s="1"/>
  <c r="C25" i="13"/>
  <c r="D25" i="13" s="1"/>
  <c r="E25" i="13" s="1"/>
  <c r="C18" i="13"/>
  <c r="D18" i="13" s="1"/>
  <c r="E18" i="13" s="1"/>
  <c r="C22" i="13"/>
  <c r="D22" i="13" s="1"/>
  <c r="E22" i="13" s="1"/>
  <c r="C19" i="13"/>
  <c r="D19" i="13" s="1"/>
  <c r="E19" i="13" s="1"/>
  <c r="C22" i="11"/>
  <c r="D22" i="11" s="1"/>
  <c r="E22" i="11" s="1"/>
  <c r="C23" i="11"/>
  <c r="D23" i="11" s="1"/>
  <c r="E23" i="11" s="1"/>
  <c r="C24" i="11"/>
  <c r="D24" i="11" s="1"/>
  <c r="E24" i="11" s="1"/>
  <c r="C22" i="4"/>
  <c r="D22" i="4" s="1"/>
  <c r="E22" i="4" s="1"/>
  <c r="C23" i="4"/>
  <c r="D23" i="4" s="1"/>
  <c r="E23" i="4" s="1"/>
  <c r="C24" i="4"/>
  <c r="D24" i="4" s="1"/>
  <c r="E24" i="4" s="1"/>
  <c r="C45" i="2"/>
  <c r="E26" i="12" l="1"/>
  <c r="F36" i="12" s="1"/>
  <c r="E26" i="14"/>
  <c r="F36" i="14" s="1"/>
  <c r="E26" i="4"/>
  <c r="F36" i="4" s="1"/>
  <c r="E26" i="15"/>
  <c r="F36" i="15" s="1"/>
  <c r="E26" i="13"/>
  <c r="F36" i="13" s="1"/>
  <c r="E26" i="11"/>
  <c r="F36" i="11" s="1"/>
  <c r="M10" i="3" l="1"/>
  <c r="N10" i="3"/>
  <c r="O10" i="3"/>
  <c r="P10" i="3"/>
  <c r="Q10" i="3"/>
  <c r="R10" i="3"/>
  <c r="S10" i="3"/>
  <c r="T10" i="3"/>
  <c r="L10" i="3"/>
  <c r="U7" i="3"/>
  <c r="U10" i="3" l="1"/>
  <c r="U8" i="3" l="1"/>
  <c r="I7" i="2"/>
  <c r="U9" i="3" l="1"/>
  <c r="P11" i="3" l="1"/>
  <c r="S11" i="3"/>
  <c r="N11" i="3"/>
  <c r="M11" i="3"/>
  <c r="R11" i="3"/>
  <c r="T11" i="3"/>
  <c r="Q11" i="3"/>
  <c r="O11" i="3"/>
  <c r="L11" i="3" l="1"/>
  <c r="U11" i="3" l="1"/>
  <c r="F10" i="2" l="1"/>
  <c r="F11" i="2" l="1"/>
  <c r="F9" i="2"/>
  <c r="D18" i="2" s="1"/>
  <c r="J23" i="2" s="1"/>
  <c r="K29" i="2" s="1"/>
  <c r="D23" i="2" l="1"/>
  <c r="D25" i="2" s="1"/>
  <c r="E23" i="2"/>
  <c r="E25" i="2" s="1"/>
  <c r="C23" i="2"/>
  <c r="C25" i="2" s="1"/>
  <c r="B23" i="2"/>
  <c r="B25" i="2" s="1"/>
  <c r="I23" i="2"/>
  <c r="I25" i="2" s="1"/>
  <c r="A23" i="2"/>
  <c r="A25" i="2" s="1"/>
  <c r="H23" i="2"/>
  <c r="H25" i="2" s="1"/>
  <c r="G23" i="2"/>
  <c r="G25" i="2" s="1"/>
  <c r="F23" i="2"/>
  <c r="F25" i="2" s="1"/>
  <c r="J25" i="2" l="1"/>
</calcChain>
</file>

<file path=xl/sharedStrings.xml><?xml version="1.0" encoding="utf-8"?>
<sst xmlns="http://schemas.openxmlformats.org/spreadsheetml/2006/main" count="1089" uniqueCount="233">
  <si>
    <t>Girl Scouts of Greater Iowa 2023 Troop Sales -- Pkgs</t>
  </si>
  <si>
    <t>Data Pulled From "Troop Balance Summary" Report in Smart Cookies</t>
  </si>
  <si>
    <t>TroopDesc</t>
  </si>
  <si>
    <t>ServiceUnitDesc</t>
  </si>
  <si>
    <t>GirlSell</t>
  </si>
  <si>
    <t>GFpkgQty</t>
  </si>
  <si>
    <t>AllpkgQty</t>
  </si>
  <si>
    <t>AvgPkgsSoldGirlSell</t>
  </si>
  <si>
    <t>InitialOrders</t>
  </si>
  <si>
    <t>Initial % of Total</t>
  </si>
  <si>
    <t>SU513</t>
  </si>
  <si>
    <t>SU516</t>
  </si>
  <si>
    <t>NOT UPDATED - pulled from Smart Cookies and updated by tab</t>
  </si>
  <si>
    <t>SU585</t>
  </si>
  <si>
    <t>Year</t>
  </si>
  <si>
    <t>TAL</t>
  </si>
  <si>
    <t>SMR</t>
  </si>
  <si>
    <t>LEM</t>
  </si>
  <si>
    <t>SB</t>
  </si>
  <si>
    <t>TM</t>
  </si>
  <si>
    <t>PBP</t>
  </si>
  <si>
    <t>CD</t>
  </si>
  <si>
    <t>PBS</t>
  </si>
  <si>
    <t>CCC</t>
  </si>
  <si>
    <t>Total</t>
  </si>
  <si>
    <t>2019-2020</t>
  </si>
  <si>
    <t>SU608</t>
  </si>
  <si>
    <t>2018-2019</t>
  </si>
  <si>
    <t>SU515</t>
  </si>
  <si>
    <t>2017-2018</t>
  </si>
  <si>
    <t>3 Year Avg</t>
  </si>
  <si>
    <t>SU563</t>
  </si>
  <si>
    <t>3 Year Avg %</t>
  </si>
  <si>
    <t>SU660</t>
  </si>
  <si>
    <t>SU509</t>
  </si>
  <si>
    <t>SU504</t>
  </si>
  <si>
    <t>Grade Level</t>
  </si>
  <si>
    <t>Daisy</t>
  </si>
  <si>
    <t>Brownie</t>
  </si>
  <si>
    <t>Junior</t>
  </si>
  <si>
    <t>Cadette</t>
  </si>
  <si>
    <t>Senior</t>
  </si>
  <si>
    <t>Ambassador</t>
  </si>
  <si>
    <t>Multi-Level</t>
  </si>
  <si>
    <t>Juliette</t>
  </si>
  <si>
    <t>Council</t>
  </si>
  <si>
    <t># of Girls</t>
  </si>
  <si>
    <t>Total Sold</t>
  </si>
  <si>
    <t>PGA</t>
  </si>
  <si>
    <t>SU112</t>
  </si>
  <si>
    <t>SU508</t>
  </si>
  <si>
    <t>DM Community Troops</t>
  </si>
  <si>
    <t>SU503</t>
  </si>
  <si>
    <t>SU657</t>
  </si>
  <si>
    <t>SU505</t>
  </si>
  <si>
    <t>SU644</t>
  </si>
  <si>
    <t>SU107</t>
  </si>
  <si>
    <t>SU530</t>
  </si>
  <si>
    <t>SU638</t>
  </si>
  <si>
    <t>SU111 Spencer</t>
  </si>
  <si>
    <t>SU507</t>
  </si>
  <si>
    <t>SU518</t>
  </si>
  <si>
    <t>SU519</t>
  </si>
  <si>
    <t>SU642</t>
  </si>
  <si>
    <t>SU210 Ventura</t>
  </si>
  <si>
    <t>SU650</t>
  </si>
  <si>
    <t>SU520</t>
  </si>
  <si>
    <t>SU583</t>
  </si>
  <si>
    <t>SU306</t>
  </si>
  <si>
    <t>SU104</t>
  </si>
  <si>
    <t>SU551</t>
  </si>
  <si>
    <t>SU570</t>
  </si>
  <si>
    <t>SU318</t>
  </si>
  <si>
    <t>SU319 Le Mars</t>
  </si>
  <si>
    <t>SU335</t>
  </si>
  <si>
    <t>SU334</t>
  </si>
  <si>
    <t>SU322</t>
  </si>
  <si>
    <t>SU332</t>
  </si>
  <si>
    <t>SU254</t>
  </si>
  <si>
    <t>SU329</t>
  </si>
  <si>
    <t>SU526</t>
  </si>
  <si>
    <t>SU220 Rockwell</t>
  </si>
  <si>
    <t>SU402</t>
  </si>
  <si>
    <t>SU301</t>
  </si>
  <si>
    <t>SU658</t>
  </si>
  <si>
    <t>SU403</t>
  </si>
  <si>
    <t>SU404</t>
  </si>
  <si>
    <t>SU321</t>
  </si>
  <si>
    <t>SU230</t>
  </si>
  <si>
    <t>SU316</t>
  </si>
  <si>
    <t>SU406</t>
  </si>
  <si>
    <t>SU562</t>
  </si>
  <si>
    <t>SU307</t>
  </si>
  <si>
    <t>SU101</t>
  </si>
  <si>
    <t>SU637</t>
  </si>
  <si>
    <t>SU418</t>
  </si>
  <si>
    <t>SU303</t>
  </si>
  <si>
    <t>SU325 Holstein</t>
  </si>
  <si>
    <t>SU511</t>
  </si>
  <si>
    <t>SU510</t>
  </si>
  <si>
    <t>SU224</t>
  </si>
  <si>
    <t>SU659</t>
  </si>
  <si>
    <t>SU524</t>
  </si>
  <si>
    <t>SU648</t>
  </si>
  <si>
    <t>SU512</t>
  </si>
  <si>
    <t>SU514</t>
  </si>
  <si>
    <t>SU501</t>
  </si>
  <si>
    <t>SU554</t>
  </si>
  <si>
    <t>SU506</t>
  </si>
  <si>
    <t>SU645</t>
  </si>
  <si>
    <t>SU400</t>
  </si>
  <si>
    <t>SU405</t>
  </si>
  <si>
    <t>SU102</t>
  </si>
  <si>
    <t>SU110</t>
  </si>
  <si>
    <t>SU201</t>
  </si>
  <si>
    <t>SU225</t>
  </si>
  <si>
    <t>SU252</t>
  </si>
  <si>
    <t>SU569</t>
  </si>
  <si>
    <t>SU109 Pocahontas</t>
  </si>
  <si>
    <t>SU568</t>
  </si>
  <si>
    <t>SU411</t>
  </si>
  <si>
    <t>SU330</t>
  </si>
  <si>
    <t>SU347</t>
  </si>
  <si>
    <t>SU325 Ida Grove</t>
  </si>
  <si>
    <t>SU646</t>
  </si>
  <si>
    <t>SU525</t>
  </si>
  <si>
    <t>SU586</t>
  </si>
  <si>
    <t>SU527</t>
  </si>
  <si>
    <t>SU408</t>
  </si>
  <si>
    <t>SU581</t>
  </si>
  <si>
    <t>SU331</t>
  </si>
  <si>
    <t>SU309</t>
  </si>
  <si>
    <t>SU250</t>
  </si>
  <si>
    <t>SU218 Belmond</t>
  </si>
  <si>
    <t>SU314</t>
  </si>
  <si>
    <t>SU109 Jolley</t>
  </si>
  <si>
    <t>SU111 Sioux Rapids</t>
  </si>
  <si>
    <t>SU113</t>
  </si>
  <si>
    <t>SU238</t>
  </si>
  <si>
    <t>SU239</t>
  </si>
  <si>
    <t>SU209</t>
  </si>
  <si>
    <t>SU210 Britt</t>
  </si>
  <si>
    <t>SU220 Hampton</t>
  </si>
  <si>
    <t>SU647</t>
  </si>
  <si>
    <t>SU319 Akron Westfield</t>
  </si>
  <si>
    <t>SU409</t>
  </si>
  <si>
    <t>SC Community Troops</t>
  </si>
  <si>
    <t>FD Community Troops</t>
  </si>
  <si>
    <t>SU218 Eagle Grove</t>
  </si>
  <si>
    <t>SU572</t>
  </si>
  <si>
    <t>Initial Order Estimator</t>
  </si>
  <si>
    <t>Returning Troops &amp; Juliettes</t>
  </si>
  <si>
    <r>
      <t xml:space="preserve">Order must be entered into Smart Cookies by </t>
    </r>
    <r>
      <rPr>
        <b/>
        <sz val="16"/>
        <color rgb="FFFF0000"/>
        <rFont val="Arial"/>
        <family val="2"/>
      </rPr>
      <t xml:space="preserve"> JANUARY 11, 2024</t>
    </r>
  </si>
  <si>
    <r>
      <t xml:space="preserve">This to is to help you determine the appropriate starting inventory for your troop. Please follow these 3 simple steps. We suggest that troops place an </t>
    </r>
    <r>
      <rPr>
        <i/>
        <sz val="12"/>
        <rFont val="Arial"/>
        <family val="2"/>
      </rPr>
      <t>Initial Order</t>
    </r>
    <r>
      <rPr>
        <sz val="12"/>
        <rFont val="Arial"/>
        <family val="2"/>
      </rPr>
      <t xml:space="preserve"> of 45% of the total anticipated 2024 sales based on last year's data, however, we </t>
    </r>
    <r>
      <rPr>
        <b/>
        <u/>
        <sz val="12"/>
        <rFont val="Arial"/>
        <family val="2"/>
      </rPr>
      <t>do not require</t>
    </r>
    <r>
      <rPr>
        <sz val="12"/>
        <rFont val="Arial"/>
        <family val="2"/>
      </rPr>
      <t xml:space="preserve"> you to place an</t>
    </r>
    <r>
      <rPr>
        <i/>
        <sz val="12"/>
        <rFont val="Arial"/>
        <family val="2"/>
      </rPr>
      <t xml:space="preserve"> Initial Order. 
</t>
    </r>
    <r>
      <rPr>
        <b/>
        <i/>
        <sz val="12"/>
        <rFont val="Arial"/>
        <family val="2"/>
      </rPr>
      <t>ENTER YOUR TROOP OR JULIETTE  NUMBER TO SHOW DATA 
THEN FILL IN THE HIGHLIGHTED CELLS TO CALCULATE YOUR INITIAL ORDER.</t>
    </r>
  </si>
  <si>
    <t xml:space="preserve">STEP 1 - Enter your 5-digit troop # (including leading zeros) or Juliette #: </t>
  </si>
  <si>
    <t>SU:</t>
  </si>
  <si>
    <t>#Girls Sold 2022</t>
  </si>
  <si>
    <t xml:space="preserve">NOTE: Troops do *not* need to order inventory on-hand for cookies sold online for direct ship to customers. The 2023 average was 5% of the total cookie program. </t>
  </si>
  <si>
    <t>Here is your sales data from 2023:</t>
  </si>
  <si>
    <t>Packages</t>
  </si>
  <si>
    <t>Cases</t>
  </si>
  <si>
    <t>2023 Troop PGA</t>
  </si>
  <si>
    <t>Total # sold</t>
  </si>
  <si>
    <t>Council 2023 PGA Goal</t>
  </si>
  <si>
    <t># GF sold</t>
  </si>
  <si>
    <t>Grand Total # sold</t>
  </si>
  <si>
    <t>2023 Cookie Program Initial Order Information</t>
  </si>
  <si>
    <t>STEP 2 - How many girls will particpate in 2024:</t>
  </si>
  <si>
    <t>Number of packages ordered during Initial Order in 2023</t>
  </si>
  <si>
    <t>Initial Order % of Total Sales</t>
  </si>
  <si>
    <t>STEP 3 - Enter in the percentage of last year's sale you would want to start with for this year:</t>
  </si>
  <si>
    <t>Number of cases ordered during Initial Order in 2023</t>
  </si>
  <si>
    <t>This is the suggested Initial Order for your troop, based on last year's sales &amp; the percentage you chose above.</t>
  </si>
  <si>
    <t xml:space="preserve">Suggested mix of cases for Initial Order </t>
  </si>
  <si>
    <t>TY</t>
  </si>
  <si>
    <t>ADV</t>
  </si>
  <si>
    <t>TF</t>
  </si>
  <si>
    <t>GF-CCC</t>
  </si>
  <si>
    <t>Cases at Initial Order</t>
  </si>
  <si>
    <t xml:space="preserve">Initial Order, packages per girl </t>
  </si>
  <si>
    <t>First Payment Information:</t>
  </si>
  <si>
    <r>
      <t xml:space="preserve">Troop payments for cookies received are auto-withdrawn from your troop bank account twice throughout the program. Based upon the above calculated amount, the first payment amount will </t>
    </r>
    <r>
      <rPr>
        <b/>
        <i/>
        <sz val="12"/>
        <rFont val="Arial"/>
        <family val="2"/>
      </rPr>
      <t>approximately</t>
    </r>
    <r>
      <rPr>
        <b/>
        <sz val="12"/>
        <rFont val="Arial"/>
        <family val="2"/>
      </rPr>
      <t xml:space="preserve"> be:</t>
    </r>
  </si>
  <si>
    <t>For​ the​ first​ auto-withdrawal, $1​.50 per​ package​ of all cookie varieties​ received​ through​ February​ 16​ is​ withdrawn, excluding​ packages​ paid​ by​ credit​ card​ through​ Smart Cookies. If your troop picks up additional cookies after the Initial Order, the minimum amount due (listed above) will also increase.</t>
  </si>
  <si>
    <t>Please be sure these funds are deposited in time for withdrawal on February 29.</t>
  </si>
  <si>
    <t>Council Sales Data</t>
  </si>
  <si>
    <t>Projected %  on Average by Variety for 2024</t>
  </si>
  <si>
    <t>Toast-Yay!</t>
  </si>
  <si>
    <t>Adventurefuls</t>
  </si>
  <si>
    <t>Lemonades</t>
  </si>
  <si>
    <t>Trefoils</t>
  </si>
  <si>
    <t>Thin Mint</t>
  </si>
  <si>
    <t>Peanut Butter Patties</t>
  </si>
  <si>
    <t>Caramel deLites</t>
  </si>
  <si>
    <t>Peanut Butter Sandwich</t>
  </si>
  <si>
    <t>Caramel Chocolate Chip</t>
  </si>
  <si>
    <t>TROOP CASE TOTAL</t>
  </si>
  <si>
    <t>INITIAL ORDER ESTIMATE FOR NEW TROOPS - DAISY</t>
  </si>
  <si>
    <t>Enter Your Information into Cells Highlighted YELLOW</t>
  </si>
  <si>
    <r>
      <t xml:space="preserve">Order must be entered into Smart Cookies by </t>
    </r>
    <r>
      <rPr>
        <b/>
        <sz val="12"/>
        <color rgb="FFFF0000"/>
        <rFont val="Arial"/>
        <family val="2"/>
      </rPr>
      <t xml:space="preserve"> JANUARY 11, 2024</t>
    </r>
  </si>
  <si>
    <t>Level</t>
  </si>
  <si>
    <t>Per Girl Average (PGA) Data</t>
  </si>
  <si>
    <t># Girls Selling</t>
  </si>
  <si>
    <t>2023 Daisy PGA</t>
  </si>
  <si>
    <t xml:space="preserve">2023 All girls PGA </t>
  </si>
  <si>
    <t xml:space="preserve">We recommend ordering 45% of last year's Per Girl Average. You can raise or lower this number based on girl excitement, # of booths planned, etc. </t>
  </si>
  <si>
    <t xml:space="preserve">Total # of cases for Initial Order recommended based on above inputs: </t>
  </si>
  <si>
    <r>
      <t xml:space="preserve">ALL VARIETIES ARE SHIPPED IN </t>
    </r>
    <r>
      <rPr>
        <b/>
        <sz val="12"/>
        <color rgb="FFFF0000"/>
        <rFont val="Arial"/>
        <family val="2"/>
      </rPr>
      <t>CASES OF 12 PACKAGES</t>
    </r>
  </si>
  <si>
    <r>
      <t xml:space="preserve">Initial Order is in </t>
    </r>
    <r>
      <rPr>
        <b/>
        <sz val="16"/>
        <color rgb="FFFF0000"/>
        <rFont val="Arial"/>
        <family val="2"/>
      </rPr>
      <t>CASES</t>
    </r>
  </si>
  <si>
    <t>Anticipated Total Sales
(Based on PGA &amp; # selling above)</t>
  </si>
  <si>
    <t>Initial Order Calculation
(Based on above inputs)</t>
  </si>
  <si>
    <r>
      <rPr>
        <b/>
        <sz val="10"/>
        <color rgb="FF000000"/>
        <rFont val="Arial"/>
        <family val="2"/>
      </rPr>
      <t xml:space="preserve">You may keep these #'s from the Initial Order Calculation (column D) or edit to your preference. </t>
    </r>
    <r>
      <rPr>
        <b/>
        <sz val="10"/>
        <color rgb="FFFF0000"/>
        <rFont val="Arial"/>
        <family val="2"/>
      </rPr>
      <t xml:space="preserve">This is what you will enter in Smart Cookies. </t>
    </r>
    <r>
      <rPr>
        <b/>
        <sz val="11"/>
        <color indexed="8"/>
        <rFont val="Arial"/>
        <family val="2"/>
      </rPr>
      <t xml:space="preserve">
</t>
    </r>
  </si>
  <si>
    <t>Projected % on Average by Variety for 2024</t>
  </si>
  <si>
    <t xml:space="preserve">Troop payments for cookies received are auto-withdrawn from your troop bank account twice throughout the program. Based upon the above calculated amount from your initial order inputs, the first payment amount will be: </t>
  </si>
  <si>
    <t>For​ the​ first​ auto-withdrawal, $1.50​ per​ package​ of all varieties​ received​ through​ February​ 16​ is​ withdrawn, excluding​ packages​ paid​ by​ credit​ card​ through​ Smart Cookies. If your troop picks up additional cookies after the Initial Order, the minimum amount due (listed above) will also increase.</t>
  </si>
  <si>
    <t>INITIAL ORDER ESTIMATE FOR NEW TROOPS - BROWNIE</t>
  </si>
  <si>
    <t>2023 Brownie PGA</t>
  </si>
  <si>
    <t>For​ the​ first​ auto-withdrawal, $1.50 per​ package​ of all varieties​ received​ through​ February​ 16​ is​ withdrawn, excluding​ packages​ paid​ by​ credit​ card​ through​ Smart Cookies. If your troop picks up additional cookies after the Initial Order, the minimum amount due (listed above) will also increase.</t>
  </si>
  <si>
    <t xml:space="preserve">Junior </t>
  </si>
  <si>
    <t>2023 Junior PGA</t>
  </si>
  <si>
    <t>Please be sure these funds are deposited in time for withdrawal on Febraury 29.</t>
  </si>
  <si>
    <t>INITIAL ORDER ESTIMATE FOR NEW TROOPS - CADETTE</t>
  </si>
  <si>
    <t>2023 Cadette PGA</t>
  </si>
  <si>
    <t>For​ the​ first​ auto-withdrawal, $1.50​ per​ package​ of all varieties​ received​ through​ February​ 16 is​ withdrawn, excluding​ packages​ paid​ by​ credit​ card​ through​ Smart Cookies. If your troop picks up additional cookies after the Initial Order, the minimum amount due (listed above) will also increase.</t>
  </si>
  <si>
    <t>INITIAL ORDER ESTIMATE FOR NEW TROOPS - SENIOR-AMBASSADOR</t>
  </si>
  <si>
    <t>Senior / Ambassador</t>
  </si>
  <si>
    <t>2023 Senior - Ambassador PGA</t>
  </si>
  <si>
    <t>INITIAL ORDER ESTIMATE FOR NEW TROOPS - MULTI-LEVEL</t>
  </si>
  <si>
    <t>Multi Level</t>
  </si>
  <si>
    <t>2023 Multi Level Troop</t>
  </si>
  <si>
    <t>For​ the​ first​ auto-withdrawal, $1.50 per​ package​ of all varieties​ received​ through​ February​ 16 is​ withdrawn, excluding​ packages​ paid​ by​ credit​ card​ through​ Smart Cookies. If your troop picks up additional cookies after the Initial Order, the minimum amount due (listed above) will also increase.</t>
  </si>
  <si>
    <t>INITIAL ORDER ESTIMATE FOR NEW TROOPS - JULIETTE</t>
  </si>
  <si>
    <t>2023 Juliettes PGA</t>
  </si>
  <si>
    <t xml:space="preserve">We recommend ordering 45% of last year's council Per Girl Average. You can raise or lower this number based on girl excitement, # of booths planned, etc.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</si>
</sst>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"/>
  </numFmts>
  <fonts count="45">
    <font>
      <sz val="11"/>
      <name val="Arial"/>
      <family val="1"/>
    </font>
    <font>
      <sz val="11"/>
      <color theme="1"/>
      <name val="Calibri"/>
      <family val="2"/>
      <scheme val="minor"/>
    </font>
    <font>
      <sz val="11"/>
      <name val="Arial"/>
      <family val="1"/>
    </font>
    <font>
      <b/>
      <i/>
      <sz val="16"/>
      <name val="Arial"/>
      <family val="2"/>
    </font>
    <font>
      <sz val="10"/>
      <name val="Arial"/>
      <family val="2"/>
    </font>
    <font>
      <b/>
      <i/>
      <sz val="12"/>
      <name val="Omnes_GirlScouts Semibold"/>
      <family val="3"/>
    </font>
    <font>
      <i/>
      <sz val="12"/>
      <color rgb="FFFF0000"/>
      <name val="Arial"/>
      <family val="2"/>
    </font>
    <font>
      <sz val="11"/>
      <color rgb="FFFF0000"/>
      <name val="Arial"/>
      <family val="2"/>
    </font>
    <font>
      <b/>
      <i/>
      <sz val="36"/>
      <name val="Arial"/>
      <family val="2"/>
    </font>
    <font>
      <sz val="12"/>
      <name val="Arial"/>
      <family val="2"/>
    </font>
    <font>
      <b/>
      <i/>
      <sz val="18"/>
      <color rgb="FFFF0000"/>
      <name val="Arial"/>
      <family val="2"/>
    </font>
    <font>
      <b/>
      <sz val="16"/>
      <color indexed="8"/>
      <name val="Arial"/>
      <family val="2"/>
    </font>
    <font>
      <b/>
      <sz val="16"/>
      <color rgb="FFFF0000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28"/>
      <name val="Arial"/>
      <family val="2"/>
    </font>
    <font>
      <sz val="4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color rgb="FFFF000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7030A0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7030A0"/>
      <name val="Arial"/>
      <family val="2"/>
    </font>
    <font>
      <b/>
      <i/>
      <sz val="11"/>
      <color indexed="8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sz val="12"/>
      <color theme="0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3"/>
      <color indexed="10"/>
      <name val="Arial"/>
      <family val="2"/>
    </font>
    <font>
      <b/>
      <i/>
      <sz val="12"/>
      <color theme="0"/>
      <name val="Arial"/>
      <family val="2"/>
    </font>
    <font>
      <b/>
      <sz val="14"/>
      <color theme="0"/>
      <name val="Arial"/>
      <family val="2"/>
    </font>
    <font>
      <sz val="9"/>
      <name val="Segoe UI"/>
      <family val="2"/>
    </font>
    <font>
      <i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890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>
      <alignment horizontal="center" vertical="center"/>
    </xf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05">
    <xf numFmtId="0" fontId="0" fillId="0" borderId="0" xfId="0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7" fillId="0" borderId="0" xfId="0" applyFont="1"/>
    <xf numFmtId="0" fontId="0" fillId="0" borderId="11" xfId="0" applyBorder="1"/>
    <xf numFmtId="1" fontId="0" fillId="0" borderId="0" xfId="0" applyNumberFormat="1"/>
    <xf numFmtId="9" fontId="0" fillId="0" borderId="0" xfId="7" applyFont="1"/>
    <xf numFmtId="0" fontId="9" fillId="0" borderId="0" xfId="2" applyFont="1"/>
    <xf numFmtId="0" fontId="13" fillId="0" borderId="0" xfId="0" applyFont="1"/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" wrapText="1"/>
    </xf>
    <xf numFmtId="0" fontId="16" fillId="0" borderId="0" xfId="6" applyFont="1" applyAlignment="1">
      <alignment horizontal="right" vertical="center" wrapText="1"/>
    </xf>
    <xf numFmtId="164" fontId="9" fillId="0" borderId="0" xfId="1" applyNumberFormat="1" applyFont="1" applyProtection="1"/>
    <xf numFmtId="0" fontId="16" fillId="0" borderId="0" xfId="6" applyFont="1">
      <alignment horizontal="center" vertical="center"/>
    </xf>
    <xf numFmtId="0" fontId="14" fillId="0" borderId="0" xfId="2" applyFont="1" applyAlignment="1">
      <alignment horizontal="left"/>
    </xf>
    <xf numFmtId="0" fontId="14" fillId="0" borderId="9" xfId="2" applyFont="1" applyBorder="1" applyAlignment="1">
      <alignment horizontal="left"/>
    </xf>
    <xf numFmtId="0" fontId="9" fillId="0" borderId="9" xfId="2" applyFont="1" applyBorder="1"/>
    <xf numFmtId="164" fontId="9" fillId="0" borderId="9" xfId="1" applyNumberFormat="1" applyFont="1" applyBorder="1" applyProtection="1"/>
    <xf numFmtId="0" fontId="17" fillId="2" borderId="11" xfId="6" applyFont="1" applyFill="1" applyBorder="1" applyProtection="1">
      <alignment horizontal="center" vertical="center"/>
      <protection locked="0"/>
    </xf>
    <xf numFmtId="0" fontId="16" fillId="0" borderId="0" xfId="6" applyFont="1" applyAlignment="1">
      <alignment horizontal="left" vertical="center"/>
    </xf>
    <xf numFmtId="0" fontId="9" fillId="0" borderId="0" xfId="2" applyFont="1" applyAlignment="1">
      <alignment vertical="center" wrapText="1"/>
    </xf>
    <xf numFmtId="0" fontId="16" fillId="3" borderId="11" xfId="2" applyFont="1" applyFill="1" applyBorder="1" applyAlignment="1">
      <alignment horizontal="center"/>
    </xf>
    <xf numFmtId="0" fontId="16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164" fontId="21" fillId="3" borderId="11" xfId="3" applyNumberFormat="1" applyFont="1" applyFill="1" applyBorder="1" applyProtection="1"/>
    <xf numFmtId="164" fontId="21" fillId="0" borderId="10" xfId="2" applyNumberFormat="1" applyFont="1" applyBorder="1" applyAlignment="1">
      <alignment horizontal="center"/>
    </xf>
    <xf numFmtId="0" fontId="9" fillId="0" borderId="0" xfId="2" applyFont="1" applyAlignment="1">
      <alignment horizontal="center"/>
    </xf>
    <xf numFmtId="0" fontId="16" fillId="0" borderId="0" xfId="2" applyFont="1" applyAlignment="1">
      <alignment horizontal="left" wrapText="1"/>
    </xf>
    <xf numFmtId="44" fontId="22" fillId="0" borderId="5" xfId="5" applyFont="1" applyBorder="1" applyAlignment="1" applyProtection="1">
      <alignment vertical="center" wrapText="1"/>
    </xf>
    <xf numFmtId="0" fontId="21" fillId="0" borderId="0" xfId="2" applyFont="1"/>
    <xf numFmtId="9" fontId="9" fillId="0" borderId="0" xfId="7" applyFont="1" applyProtection="1"/>
    <xf numFmtId="10" fontId="4" fillId="0" borderId="0" xfId="2" applyNumberFormat="1"/>
    <xf numFmtId="0" fontId="26" fillId="0" borderId="0" xfId="0" applyFont="1"/>
    <xf numFmtId="1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right"/>
    </xf>
    <xf numFmtId="0" fontId="29" fillId="0" borderId="0" xfId="0" applyFont="1"/>
    <xf numFmtId="0" fontId="27" fillId="0" borderId="0" xfId="0" applyFont="1"/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29" fillId="0" borderId="0" xfId="0" applyFont="1" applyAlignment="1">
      <alignment wrapText="1"/>
    </xf>
    <xf numFmtId="1" fontId="30" fillId="0" borderId="0" xfId="0" applyNumberFormat="1" applyFont="1" applyAlignment="1">
      <alignment horizontal="right" vertical="center"/>
    </xf>
    <xf numFmtId="0" fontId="27" fillId="0" borderId="0" xfId="0" applyFont="1" applyAlignment="1">
      <alignment wrapText="1"/>
    </xf>
    <xf numFmtId="1" fontId="20" fillId="2" borderId="11" xfId="0" applyNumberFormat="1" applyFont="1" applyFill="1" applyBorder="1" applyAlignment="1">
      <alignment horizontal="center" vertical="center"/>
    </xf>
    <xf numFmtId="1" fontId="20" fillId="5" borderId="11" xfId="0" applyNumberFormat="1" applyFont="1" applyFill="1" applyBorder="1" applyAlignment="1">
      <alignment horizontal="center" vertical="center"/>
    </xf>
    <xf numFmtId="1" fontId="20" fillId="8" borderId="11" xfId="0" applyNumberFormat="1" applyFont="1" applyFill="1" applyBorder="1" applyAlignment="1">
      <alignment horizontal="center" vertical="center"/>
    </xf>
    <xf numFmtId="1" fontId="20" fillId="9" borderId="11" xfId="0" applyNumberFormat="1" applyFont="1" applyFill="1" applyBorder="1" applyAlignment="1">
      <alignment horizontal="center" vertical="center"/>
    </xf>
    <xf numFmtId="1" fontId="20" fillId="11" borderId="11" xfId="0" applyNumberFormat="1" applyFont="1" applyFill="1" applyBorder="1" applyAlignment="1">
      <alignment horizontal="center" vertical="center"/>
    </xf>
    <xf numFmtId="1" fontId="20" fillId="12" borderId="17" xfId="0" applyNumberFormat="1" applyFont="1" applyFill="1" applyBorder="1" applyAlignment="1">
      <alignment horizontal="center" vertical="center"/>
    </xf>
    <xf numFmtId="1" fontId="20" fillId="2" borderId="17" xfId="0" applyNumberFormat="1" applyFont="1" applyFill="1" applyBorder="1" applyAlignment="1">
      <alignment horizontal="center" vertical="center"/>
    </xf>
    <xf numFmtId="1" fontId="20" fillId="0" borderId="14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16" fillId="0" borderId="0" xfId="2" applyFont="1"/>
    <xf numFmtId="0" fontId="20" fillId="0" borderId="5" xfId="2" applyFont="1" applyBorder="1" applyAlignment="1">
      <alignment wrapText="1"/>
    </xf>
    <xf numFmtId="0" fontId="20" fillId="0" borderId="0" xfId="2" applyFont="1" applyAlignment="1">
      <alignment wrapText="1"/>
    </xf>
    <xf numFmtId="44" fontId="22" fillId="0" borderId="0" xfId="5" applyFont="1" applyBorder="1" applyAlignment="1" applyProtection="1">
      <alignment vertical="center" wrapText="1"/>
    </xf>
    <xf numFmtId="0" fontId="9" fillId="0" borderId="0" xfId="2" applyFont="1" applyAlignment="1">
      <alignment wrapText="1"/>
    </xf>
    <xf numFmtId="0" fontId="20" fillId="0" borderId="0" xfId="2" applyFont="1"/>
    <xf numFmtId="0" fontId="22" fillId="0" borderId="0" xfId="6" applyFont="1">
      <alignment horizontal="center" vertical="center"/>
    </xf>
    <xf numFmtId="0" fontId="24" fillId="0" borderId="18" xfId="0" applyFont="1" applyBorder="1"/>
    <xf numFmtId="0" fontId="37" fillId="0" borderId="0" xfId="0" applyFont="1" applyAlignment="1">
      <alignment horizontal="center" wrapText="1"/>
    </xf>
    <xf numFmtId="0" fontId="26" fillId="0" borderId="11" xfId="0" applyFont="1" applyBorder="1" applyAlignment="1">
      <alignment wrapText="1"/>
    </xf>
    <xf numFmtId="9" fontId="4" fillId="0" borderId="0" xfId="4" applyFont="1" applyFill="1" applyProtection="1"/>
    <xf numFmtId="9" fontId="4" fillId="0" borderId="0" xfId="2" applyNumberFormat="1"/>
    <xf numFmtId="0" fontId="16" fillId="14" borderId="11" xfId="2" applyFont="1" applyFill="1" applyBorder="1" applyAlignment="1">
      <alignment horizontal="center"/>
    </xf>
    <xf numFmtId="164" fontId="21" fillId="14" borderId="11" xfId="3" applyNumberFormat="1" applyFont="1" applyFill="1" applyBorder="1" applyProtection="1"/>
    <xf numFmtId="0" fontId="16" fillId="15" borderId="11" xfId="2" applyFont="1" applyFill="1" applyBorder="1" applyAlignment="1">
      <alignment horizontal="center"/>
    </xf>
    <xf numFmtId="164" fontId="21" fillId="15" borderId="11" xfId="3" applyNumberFormat="1" applyFont="1" applyFill="1" applyBorder="1" applyProtection="1"/>
    <xf numFmtId="0" fontId="16" fillId="16" borderId="11" xfId="2" applyFont="1" applyFill="1" applyBorder="1" applyAlignment="1">
      <alignment horizontal="center"/>
    </xf>
    <xf numFmtId="164" fontId="21" fillId="16" borderId="11" xfId="3" applyNumberFormat="1" applyFont="1" applyFill="1" applyBorder="1" applyProtection="1"/>
    <xf numFmtId="0" fontId="38" fillId="17" borderId="11" xfId="2" applyFont="1" applyFill="1" applyBorder="1" applyAlignment="1">
      <alignment horizontal="center"/>
    </xf>
    <xf numFmtId="164" fontId="39" fillId="17" borderId="11" xfId="3" applyNumberFormat="1" applyFont="1" applyFill="1" applyBorder="1" applyProtection="1"/>
    <xf numFmtId="164" fontId="9" fillId="0" borderId="0" xfId="1" applyNumberFormat="1" applyFont="1" applyBorder="1" applyProtection="1"/>
    <xf numFmtId="1" fontId="0" fillId="0" borderId="11" xfId="0" applyNumberFormat="1" applyBorder="1"/>
    <xf numFmtId="3" fontId="1" fillId="0" borderId="11" xfId="8" applyNumberFormat="1" applyBorder="1"/>
    <xf numFmtId="165" fontId="13" fillId="0" borderId="11" xfId="7" applyNumberFormat="1" applyFont="1" applyBorder="1"/>
    <xf numFmtId="166" fontId="22" fillId="0" borderId="5" xfId="5" applyNumberFormat="1" applyFont="1" applyBorder="1" applyAlignment="1" applyProtection="1">
      <alignment vertical="center" wrapText="1"/>
    </xf>
    <xf numFmtId="0" fontId="0" fillId="0" borderId="0" xfId="0" applyAlignment="1">
      <alignment horizontal="left"/>
    </xf>
    <xf numFmtId="0" fontId="40" fillId="0" borderId="0" xfId="0" applyFont="1" applyAlignment="1">
      <alignment vertical="top" wrapText="1"/>
    </xf>
    <xf numFmtId="0" fontId="16" fillId="18" borderId="11" xfId="2" applyFont="1" applyFill="1" applyBorder="1" applyAlignment="1">
      <alignment horizontal="center"/>
    </xf>
    <xf numFmtId="164" fontId="21" fillId="18" borderId="11" xfId="3" applyNumberFormat="1" applyFont="1" applyFill="1" applyBorder="1" applyProtection="1"/>
    <xf numFmtId="0" fontId="16" fillId="2" borderId="11" xfId="2" applyFont="1" applyFill="1" applyBorder="1" applyAlignment="1">
      <alignment horizontal="center"/>
    </xf>
    <xf numFmtId="164" fontId="21" fillId="2" borderId="11" xfId="3" applyNumberFormat="1" applyFont="1" applyFill="1" applyBorder="1" applyProtection="1"/>
    <xf numFmtId="0" fontId="16" fillId="19" borderId="11" xfId="2" applyFont="1" applyFill="1" applyBorder="1" applyAlignment="1">
      <alignment horizontal="center"/>
    </xf>
    <xf numFmtId="164" fontId="21" fillId="19" borderId="11" xfId="3" applyNumberFormat="1" applyFont="1" applyFill="1" applyBorder="1" applyProtection="1"/>
    <xf numFmtId="1" fontId="20" fillId="18" borderId="11" xfId="0" applyNumberFormat="1" applyFont="1" applyFill="1" applyBorder="1" applyAlignment="1">
      <alignment horizontal="center" vertical="center"/>
    </xf>
    <xf numFmtId="1" fontId="20" fillId="3" borderId="11" xfId="0" applyNumberFormat="1" applyFont="1" applyFill="1" applyBorder="1" applyAlignment="1">
      <alignment horizontal="center" vertical="center"/>
    </xf>
    <xf numFmtId="1" fontId="20" fillId="20" borderId="11" xfId="0" applyNumberFormat="1" applyFont="1" applyFill="1" applyBorder="1" applyAlignment="1">
      <alignment horizontal="center" vertical="center"/>
    </xf>
    <xf numFmtId="1" fontId="20" fillId="21" borderId="11" xfId="0" applyNumberFormat="1" applyFont="1" applyFill="1" applyBorder="1" applyAlignment="1">
      <alignment horizontal="center" vertical="center"/>
    </xf>
    <xf numFmtId="9" fontId="23" fillId="2" borderId="0" xfId="0" applyNumberFormat="1" applyFont="1" applyFill="1" applyAlignment="1">
      <alignment horizontal="center"/>
    </xf>
    <xf numFmtId="9" fontId="36" fillId="20" borderId="20" xfId="0" applyNumberFormat="1" applyFont="1" applyFill="1" applyBorder="1"/>
    <xf numFmtId="1" fontId="30" fillId="0" borderId="20" xfId="0" applyNumberFormat="1" applyFont="1" applyBorder="1" applyAlignment="1">
      <alignment horizontal="right" vertical="center"/>
    </xf>
    <xf numFmtId="9" fontId="36" fillId="20" borderId="20" xfId="0" applyNumberFormat="1" applyFont="1" applyFill="1" applyBorder="1" applyProtection="1">
      <protection locked="0"/>
    </xf>
    <xf numFmtId="1" fontId="20" fillId="2" borderId="11" xfId="0" applyNumberFormat="1" applyFont="1" applyFill="1" applyBorder="1" applyAlignment="1" applyProtection="1">
      <alignment horizontal="center" vertical="center"/>
      <protection locked="0"/>
    </xf>
    <xf numFmtId="1" fontId="20" fillId="2" borderId="17" xfId="0" applyNumberFormat="1" applyFont="1" applyFill="1" applyBorder="1" applyAlignment="1" applyProtection="1">
      <alignment horizontal="center" vertical="center"/>
      <protection locked="0"/>
    </xf>
    <xf numFmtId="164" fontId="21" fillId="22" borderId="11" xfId="3" applyNumberFormat="1" applyFont="1" applyFill="1" applyBorder="1" applyProtection="1"/>
    <xf numFmtId="0" fontId="16" fillId="23" borderId="11" xfId="2" applyFont="1" applyFill="1" applyBorder="1" applyAlignment="1">
      <alignment horizontal="center"/>
    </xf>
    <xf numFmtId="164" fontId="21" fillId="23" borderId="11" xfId="3" applyNumberFormat="1" applyFont="1" applyFill="1" applyBorder="1" applyProtection="1"/>
    <xf numFmtId="164" fontId="21" fillId="24" borderId="11" xfId="3" applyNumberFormat="1" applyFont="1" applyFill="1" applyBorder="1" applyProtection="1"/>
    <xf numFmtId="0" fontId="20" fillId="0" borderId="11" xfId="2" applyFont="1" applyBorder="1" applyAlignment="1">
      <alignment horizontal="center" vertical="center" wrapText="1"/>
    </xf>
    <xf numFmtId="0" fontId="44" fillId="0" borderId="0" xfId="0" applyFont="1" applyAlignment="1">
      <alignment vertical="top" wrapText="1"/>
    </xf>
    <xf numFmtId="167" fontId="0" fillId="0" borderId="11" xfId="0" applyNumberFormat="1" applyBorder="1"/>
    <xf numFmtId="0" fontId="36" fillId="0" borderId="0" xfId="0" applyFont="1" applyAlignment="1">
      <alignment horizontal="center" vertical="center"/>
    </xf>
    <xf numFmtId="10" fontId="0" fillId="0" borderId="11" xfId="7" applyNumberFormat="1" applyFont="1" applyBorder="1"/>
    <xf numFmtId="0" fontId="23" fillId="0" borderId="0" xfId="0" applyFont="1"/>
    <xf numFmtId="167" fontId="0" fillId="0" borderId="0" xfId="0" applyNumberFormat="1"/>
    <xf numFmtId="0" fontId="36" fillId="0" borderId="0" xfId="0" applyFont="1" applyAlignment="1">
      <alignment horizontal="center"/>
    </xf>
    <xf numFmtId="0" fontId="36" fillId="2" borderId="7" xfId="0" applyFont="1" applyFill="1" applyBorder="1" applyAlignment="1">
      <alignment horizontal="center"/>
    </xf>
    <xf numFmtId="0" fontId="9" fillId="18" borderId="11" xfId="2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top" wrapText="1"/>
    </xf>
    <xf numFmtId="0" fontId="9" fillId="18" borderId="11" xfId="2" applyFont="1" applyFill="1" applyBorder="1" applyAlignment="1">
      <alignment horizontal="center"/>
    </xf>
    <xf numFmtId="9" fontId="9" fillId="18" borderId="11" xfId="7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top" wrapText="1"/>
    </xf>
    <xf numFmtId="0" fontId="16" fillId="0" borderId="1" xfId="2" applyFont="1" applyBorder="1" applyAlignment="1">
      <alignment horizontal="center"/>
    </xf>
    <xf numFmtId="0" fontId="16" fillId="0" borderId="2" xfId="2" applyFont="1" applyBorder="1" applyAlignment="1">
      <alignment horizontal="center"/>
    </xf>
    <xf numFmtId="0" fontId="16" fillId="0" borderId="3" xfId="2" applyFont="1" applyBorder="1" applyAlignment="1">
      <alignment horizontal="center"/>
    </xf>
    <xf numFmtId="0" fontId="8" fillId="0" borderId="0" xfId="6" applyFont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18" fillId="0" borderId="7" xfId="2" applyFont="1" applyBorder="1" applyAlignment="1">
      <alignment horizontal="center" vertical="center"/>
    </xf>
    <xf numFmtId="0" fontId="20" fillId="0" borderId="7" xfId="2" applyFont="1" applyBorder="1" applyAlignment="1">
      <alignment horizontal="left"/>
    </xf>
    <xf numFmtId="0" fontId="17" fillId="0" borderId="0" xfId="6" applyFont="1" applyAlignment="1">
      <alignment horizontal="left" vertical="center"/>
    </xf>
    <xf numFmtId="0" fontId="17" fillId="0" borderId="5" xfId="6" applyFont="1" applyBorder="1" applyAlignment="1">
      <alignment horizontal="left" vertical="center"/>
    </xf>
    <xf numFmtId="0" fontId="9" fillId="0" borderId="0" xfId="2" applyFont="1" applyAlignment="1">
      <alignment horizontal="center" vertical="center" wrapText="1"/>
    </xf>
    <xf numFmtId="164" fontId="19" fillId="0" borderId="1" xfId="2" applyNumberFormat="1" applyFont="1" applyBorder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6" xfId="2" applyFont="1" applyBorder="1" applyAlignment="1">
      <alignment horizontal="center" vertical="center"/>
    </xf>
    <xf numFmtId="0" fontId="19" fillId="0" borderId="7" xfId="2" applyFont="1" applyBorder="1" applyAlignment="1">
      <alignment horizontal="center" vertical="center"/>
    </xf>
    <xf numFmtId="0" fontId="17" fillId="0" borderId="0" xfId="6" applyFont="1" applyAlignment="1">
      <alignment horizontal="left" vertical="center" wrapText="1"/>
    </xf>
    <xf numFmtId="0" fontId="16" fillId="0" borderId="11" xfId="6" applyFont="1" applyBorder="1" applyAlignment="1">
      <alignment horizontal="center" vertical="center" wrapText="1"/>
    </xf>
    <xf numFmtId="9" fontId="17" fillId="2" borderId="11" xfId="7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21" fillId="0" borderId="6" xfId="2" applyFont="1" applyBorder="1" applyAlignment="1">
      <alignment horizontal="center"/>
    </xf>
    <xf numFmtId="0" fontId="21" fillId="0" borderId="7" xfId="2" applyFont="1" applyBorder="1" applyAlignment="1">
      <alignment horizontal="center"/>
    </xf>
    <xf numFmtId="0" fontId="21" fillId="0" borderId="8" xfId="2" applyFont="1" applyBorder="1" applyAlignment="1">
      <alignment horizontal="center"/>
    </xf>
    <xf numFmtId="0" fontId="20" fillId="0" borderId="4" xfId="2" applyFont="1" applyBorder="1" applyAlignment="1">
      <alignment horizontal="right" wrapText="1"/>
    </xf>
    <xf numFmtId="0" fontId="20" fillId="0" borderId="0" xfId="2" applyFont="1" applyAlignment="1">
      <alignment horizontal="right" wrapText="1"/>
    </xf>
    <xf numFmtId="0" fontId="9" fillId="0" borderId="4" xfId="2" applyFont="1" applyBorder="1" applyAlignment="1">
      <alignment horizontal="center" wrapText="1"/>
    </xf>
    <xf numFmtId="0" fontId="9" fillId="0" borderId="0" xfId="2" applyFont="1" applyAlignment="1">
      <alignment horizontal="center" wrapText="1"/>
    </xf>
    <xf numFmtId="0" fontId="9" fillId="0" borderId="5" xfId="2" applyFont="1" applyBorder="1" applyAlignment="1">
      <alignment horizontal="center" wrapText="1"/>
    </xf>
    <xf numFmtId="0" fontId="20" fillId="18" borderId="18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0" fillId="9" borderId="18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center" vertical="center" wrapText="1"/>
    </xf>
    <xf numFmtId="0" fontId="34" fillId="13" borderId="19" xfId="0" applyFont="1" applyFill="1" applyBorder="1" applyAlignment="1">
      <alignment horizontal="center" vertical="center" wrapText="1"/>
    </xf>
    <xf numFmtId="0" fontId="34" fillId="13" borderId="16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3" fillId="2" borderId="0" xfId="0" applyFont="1" applyFill="1" applyAlignment="1">
      <alignment horizontal="center"/>
    </xf>
    <xf numFmtId="0" fontId="24" fillId="0" borderId="0" xfId="0" applyFont="1" applyAlignment="1">
      <alignment horizontal="center" vertical="center"/>
    </xf>
    <xf numFmtId="0" fontId="27" fillId="0" borderId="15" xfId="0" applyFont="1" applyBorder="1" applyAlignment="1">
      <alignment horizontal="center" wrapText="1"/>
    </xf>
    <xf numFmtId="0" fontId="27" fillId="20" borderId="21" xfId="0" applyFont="1" applyFill="1" applyBorder="1" applyAlignment="1" applyProtection="1">
      <alignment horizontal="center"/>
      <protection locked="0"/>
    </xf>
    <xf numFmtId="0" fontId="27" fillId="20" borderId="22" xfId="0" applyFont="1" applyFill="1" applyBorder="1" applyAlignment="1" applyProtection="1">
      <alignment horizontal="center"/>
      <protection locked="0"/>
    </xf>
    <xf numFmtId="0" fontId="26" fillId="0" borderId="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29" fillId="0" borderId="0" xfId="0" applyFont="1" applyAlignment="1">
      <alignment horizontal="right" wrapText="1"/>
    </xf>
    <xf numFmtId="0" fontId="9" fillId="0" borderId="0" xfId="2" applyFont="1" applyAlignment="1">
      <alignment horizontal="left"/>
    </xf>
    <xf numFmtId="0" fontId="20" fillId="0" borderId="6" xfId="2" applyFont="1" applyBorder="1" applyAlignment="1">
      <alignment horizontal="center"/>
    </xf>
    <xf numFmtId="0" fontId="20" fillId="0" borderId="7" xfId="2" applyFont="1" applyBorder="1" applyAlignment="1">
      <alignment horizontal="center"/>
    </xf>
    <xf numFmtId="0" fontId="20" fillId="0" borderId="8" xfId="2" applyFont="1" applyBorder="1" applyAlignment="1">
      <alignment horizontal="center"/>
    </xf>
    <xf numFmtId="0" fontId="36" fillId="0" borderId="4" xfId="2" applyFont="1" applyBorder="1" applyAlignment="1">
      <alignment horizontal="right" wrapText="1"/>
    </xf>
    <xf numFmtId="0" fontId="36" fillId="0" borderId="0" xfId="2" applyFont="1" applyAlignment="1">
      <alignment horizontal="right" wrapText="1"/>
    </xf>
    <xf numFmtId="0" fontId="9" fillId="0" borderId="4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41" fillId="0" borderId="0" xfId="0" applyFont="1" applyAlignment="1">
      <alignment horizontal="right" wrapText="1"/>
    </xf>
    <xf numFmtId="0" fontId="2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33" fillId="0" borderId="15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20" borderId="21" xfId="0" applyFont="1" applyFill="1" applyBorder="1" applyAlignment="1">
      <alignment horizontal="center"/>
    </xf>
    <xf numFmtId="0" fontId="27" fillId="20" borderId="22" xfId="0" applyFont="1" applyFill="1" applyBorder="1" applyAlignment="1">
      <alignment horizontal="center"/>
    </xf>
    <xf numFmtId="0" fontId="10" fillId="0" borderId="0" xfId="6" applyFont="1" applyAlignment="1">
      <alignment horizontal="center" vertical="center"/>
    </xf>
    <xf numFmtId="0" fontId="17" fillId="2" borderId="12" xfId="6" applyFont="1" applyFill="1" applyBorder="1" applyAlignment="1" applyProtection="1">
      <alignment horizontal="center" vertical="center"/>
      <protection locked="0"/>
    </xf>
    <xf numFmtId="49" fontId="17" fillId="2" borderId="13" xfId="6" applyNumberFormat="1" applyFont="1" applyFill="1" applyBorder="1" applyAlignment="1" applyProtection="1">
      <alignment horizontal="center" vertical="center"/>
      <protection locked="0"/>
    </xf>
  </cellXfs>
  <cellStyles count="10">
    <cellStyle name="Comma" xfId="1" builtinId="3"/>
    <cellStyle name="Currency" xfId="5" builtinId="4"/>
    <cellStyle name="Currency 2" xfId="3" xr:uid="{00000000-0005-0000-0000-000002000000}"/>
    <cellStyle name="Normal" xfId="0" builtinId="0"/>
    <cellStyle name="Normal 2" xfId="2" xr:uid="{00000000-0005-0000-0000-000004000000}"/>
    <cellStyle name="Normal 3" xfId="8" xr:uid="{22B6A6B2-B229-4760-95FA-D72999170ABC}"/>
    <cellStyle name="Omnes Semi" xfId="6" xr:uid="{00000000-0005-0000-0000-000005000000}"/>
    <cellStyle name="Percent" xfId="7" builtinId="5"/>
    <cellStyle name="Percent 2" xfId="4" xr:uid="{00000000-0005-0000-0000-000007000000}"/>
    <cellStyle name="Percent 3" xfId="9" xr:uid="{F99659A9-96EC-4079-A2C7-A95836475730}"/>
  </cellStyles>
  <dxfs count="0"/>
  <tableStyles count="0" defaultTableStyle="TableStyleMedium9" defaultPivotStyle="PivotStyleLight16"/>
  <colors>
    <mruColors>
      <color rgb="FF66FF33"/>
      <color rgb="FFFF6600"/>
      <color rgb="FFCC3399"/>
      <color rgb="FF008000"/>
      <color rgb="FFC89058"/>
      <color rgb="FFFFFF66"/>
      <color rgb="FF203764"/>
      <color rgb="FFFF9900"/>
      <color rgb="FFFF000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</sheetPr>
  <dimension ref="A1:U901"/>
  <sheetViews>
    <sheetView showOutlineSymbols="0" showWhiteSpace="0" workbookViewId="0">
      <pane ySplit="3" topLeftCell="A4" activePane="bottomLeft" state="frozen"/>
      <selection pane="bottomLeft" activeCell="Q20" sqref="Q20"/>
    </sheetView>
  </sheetViews>
  <sheetFormatPr defaultRowHeight="13.9"/>
  <cols>
    <col min="1" max="1" width="19.125" style="1" customWidth="1"/>
    <col min="2" max="2" width="19.625" bestFit="1" customWidth="1"/>
    <col min="3" max="3" width="8.75" bestFit="1" customWidth="1"/>
    <col min="4" max="4" width="11.125" bestFit="1" customWidth="1"/>
    <col min="5" max="5" width="10.5" bestFit="1" customWidth="1"/>
    <col min="6" max="6" width="19.5" style="6" bestFit="1" customWidth="1"/>
    <col min="7" max="7" width="10.5" style="6" bestFit="1" customWidth="1"/>
    <col min="8" max="8" width="19.5" style="6" customWidth="1"/>
    <col min="11" max="11" width="11.75" bestFit="1" customWidth="1"/>
    <col min="12" max="12" width="10.75" bestFit="1" customWidth="1"/>
    <col min="13" max="13" width="7.5" bestFit="1" customWidth="1"/>
    <col min="14" max="14" width="7" bestFit="1" customWidth="1"/>
    <col min="15" max="15" width="7.25" bestFit="1" customWidth="1"/>
    <col min="16" max="16" width="7" bestFit="1" customWidth="1"/>
    <col min="17" max="17" width="10.75" bestFit="1" customWidth="1"/>
    <col min="18" max="18" width="9.75" bestFit="1" customWidth="1"/>
    <col min="19" max="19" width="6.75" bestFit="1" customWidth="1"/>
    <col min="20" max="20" width="8" bestFit="1" customWidth="1"/>
    <col min="21" max="21" width="8.875" bestFit="1" customWidth="1"/>
  </cols>
  <sheetData>
    <row r="1" spans="1:21" ht="32.1" customHeight="1">
      <c r="A1" s="2" t="s">
        <v>0</v>
      </c>
      <c r="F1"/>
      <c r="G1"/>
      <c r="H1"/>
    </row>
    <row r="2" spans="1:21" s="4" customFormat="1" ht="20.100000000000001" customHeight="1">
      <c r="A2" s="3" t="s">
        <v>1</v>
      </c>
    </row>
    <row r="3" spans="1:21">
      <c r="A3" s="1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21" ht="20.100000000000001" customHeight="1">
      <c r="A4">
        <v>1</v>
      </c>
      <c r="B4" t="s">
        <v>10</v>
      </c>
      <c r="C4">
        <v>8</v>
      </c>
      <c r="D4">
        <v>221</v>
      </c>
      <c r="E4">
        <v>5095</v>
      </c>
      <c r="F4">
        <v>636.88</v>
      </c>
      <c r="G4">
        <v>5832</v>
      </c>
      <c r="H4" s="7">
        <f>G4/E4</f>
        <v>1.1446516192345437</v>
      </c>
    </row>
    <row r="5" spans="1:21" ht="20.100000000000001" customHeight="1">
      <c r="A5">
        <v>2</v>
      </c>
      <c r="B5" t="s">
        <v>11</v>
      </c>
      <c r="C5">
        <v>1</v>
      </c>
      <c r="D5">
        <v>0</v>
      </c>
      <c r="E5">
        <v>98</v>
      </c>
      <c r="F5">
        <v>98</v>
      </c>
      <c r="G5">
        <v>0</v>
      </c>
      <c r="H5" s="7">
        <f t="shared" ref="H5:H68" si="0">G5/E5</f>
        <v>0</v>
      </c>
      <c r="L5" s="107" t="s">
        <v>12</v>
      </c>
      <c r="M5" s="107"/>
      <c r="N5" s="107"/>
      <c r="O5" s="107"/>
      <c r="P5" s="107"/>
      <c r="Q5" s="107"/>
      <c r="R5" s="107"/>
      <c r="S5" s="107"/>
      <c r="T5" s="107"/>
      <c r="U5" s="107"/>
    </row>
    <row r="6" spans="1:21" ht="20.100000000000001" customHeight="1">
      <c r="A6">
        <v>10</v>
      </c>
      <c r="B6" t="s">
        <v>13</v>
      </c>
      <c r="C6">
        <v>1</v>
      </c>
      <c r="D6">
        <v>6</v>
      </c>
      <c r="E6">
        <v>431</v>
      </c>
      <c r="F6">
        <v>431</v>
      </c>
      <c r="G6">
        <v>0</v>
      </c>
      <c r="H6" s="7">
        <f t="shared" si="0"/>
        <v>0</v>
      </c>
      <c r="K6" s="5" t="s">
        <v>14</v>
      </c>
      <c r="L6" s="5" t="s">
        <v>15</v>
      </c>
      <c r="M6" s="5" t="s">
        <v>16</v>
      </c>
      <c r="N6" s="5" t="s">
        <v>17</v>
      </c>
      <c r="O6" s="5" t="s">
        <v>18</v>
      </c>
      <c r="P6" s="5" t="s">
        <v>19</v>
      </c>
      <c r="Q6" s="5" t="s">
        <v>20</v>
      </c>
      <c r="R6" s="5" t="s">
        <v>21</v>
      </c>
      <c r="S6" s="5" t="s">
        <v>22</v>
      </c>
      <c r="T6" s="5" t="s">
        <v>23</v>
      </c>
      <c r="U6" s="5" t="s">
        <v>24</v>
      </c>
    </row>
    <row r="7" spans="1:21" ht="20.100000000000001" customHeight="1">
      <c r="A7">
        <v>15</v>
      </c>
      <c r="B7" t="s">
        <v>13</v>
      </c>
      <c r="C7">
        <v>5</v>
      </c>
      <c r="D7">
        <v>13</v>
      </c>
      <c r="E7">
        <v>996</v>
      </c>
      <c r="F7">
        <v>199.2</v>
      </c>
      <c r="G7">
        <v>828</v>
      </c>
      <c r="H7" s="7">
        <f t="shared" si="0"/>
        <v>0.83132530120481929</v>
      </c>
      <c r="K7" s="5" t="s">
        <v>25</v>
      </c>
      <c r="L7" s="74">
        <v>11992</v>
      </c>
      <c r="M7" s="74">
        <v>12704</v>
      </c>
      <c r="N7" s="74">
        <v>16604</v>
      </c>
      <c r="O7" s="74">
        <v>9585</v>
      </c>
      <c r="P7" s="74">
        <v>36744</v>
      </c>
      <c r="Q7" s="74">
        <v>30750</v>
      </c>
      <c r="R7" s="74">
        <v>31698</v>
      </c>
      <c r="S7" s="74">
        <v>10535</v>
      </c>
      <c r="T7" s="74">
        <v>4115</v>
      </c>
      <c r="U7" s="5">
        <f>SUM(L7:T7)</f>
        <v>164727</v>
      </c>
    </row>
    <row r="8" spans="1:21" ht="20.100000000000001" customHeight="1">
      <c r="A8">
        <v>19</v>
      </c>
      <c r="B8" t="s">
        <v>26</v>
      </c>
      <c r="C8">
        <v>7</v>
      </c>
      <c r="D8">
        <v>89</v>
      </c>
      <c r="E8">
        <v>3383</v>
      </c>
      <c r="F8">
        <v>483.29</v>
      </c>
      <c r="G8">
        <v>1692</v>
      </c>
      <c r="H8" s="7">
        <f t="shared" si="0"/>
        <v>0.50014779781259233</v>
      </c>
      <c r="K8" s="5" t="s">
        <v>27</v>
      </c>
      <c r="L8" s="5">
        <v>9394</v>
      </c>
      <c r="M8" s="5">
        <v>12194</v>
      </c>
      <c r="N8" s="5">
        <v>14850</v>
      </c>
      <c r="O8" s="5">
        <v>9000</v>
      </c>
      <c r="P8" s="5">
        <v>35533</v>
      </c>
      <c r="Q8" s="5">
        <v>28009</v>
      </c>
      <c r="R8" s="5">
        <v>29090</v>
      </c>
      <c r="S8" s="5">
        <v>9159</v>
      </c>
      <c r="T8" s="5">
        <v>3610</v>
      </c>
      <c r="U8" s="5">
        <f>SUM(L8:T8)</f>
        <v>150839</v>
      </c>
    </row>
    <row r="9" spans="1:21" ht="20.100000000000001" customHeight="1">
      <c r="A9">
        <v>22</v>
      </c>
      <c r="B9" t="s">
        <v>28</v>
      </c>
      <c r="C9">
        <v>6</v>
      </c>
      <c r="D9">
        <v>21</v>
      </c>
      <c r="E9">
        <v>2159</v>
      </c>
      <c r="F9">
        <v>359.83</v>
      </c>
      <c r="G9">
        <v>0</v>
      </c>
      <c r="H9" s="7">
        <f t="shared" si="0"/>
        <v>0</v>
      </c>
      <c r="K9" s="5" t="s">
        <v>29</v>
      </c>
      <c r="L9" s="5">
        <v>8322</v>
      </c>
      <c r="M9" s="5">
        <v>17247</v>
      </c>
      <c r="N9" s="5">
        <v>13126</v>
      </c>
      <c r="O9" s="5">
        <v>8080</v>
      </c>
      <c r="P9" s="5">
        <v>32874</v>
      </c>
      <c r="Q9" s="5">
        <v>27226</v>
      </c>
      <c r="R9" s="5">
        <v>28460</v>
      </c>
      <c r="S9" s="5">
        <v>8746</v>
      </c>
      <c r="T9" s="5"/>
      <c r="U9" s="73">
        <f>SUM(L9:T9)</f>
        <v>144081</v>
      </c>
    </row>
    <row r="10" spans="1:21" ht="20.100000000000001" customHeight="1">
      <c r="A10">
        <v>23</v>
      </c>
      <c r="B10" t="s">
        <v>26</v>
      </c>
      <c r="C10">
        <v>9</v>
      </c>
      <c r="D10">
        <v>4</v>
      </c>
      <c r="E10">
        <v>586</v>
      </c>
      <c r="F10">
        <v>65.11</v>
      </c>
      <c r="G10">
        <v>0</v>
      </c>
      <c r="H10" s="7">
        <f t="shared" si="0"/>
        <v>0</v>
      </c>
      <c r="K10" s="5" t="s">
        <v>30</v>
      </c>
      <c r="L10" s="73">
        <f xml:space="preserve"> AVERAGE(L8, L9,L7)</f>
        <v>9902.6666666666661</v>
      </c>
      <c r="M10" s="73">
        <f t="shared" ref="M10:T10" si="1" xml:space="preserve"> AVERAGE(M8, M9,M7)</f>
        <v>14048.333333333334</v>
      </c>
      <c r="N10" s="73">
        <f t="shared" si="1"/>
        <v>14860</v>
      </c>
      <c r="O10" s="73">
        <f t="shared" si="1"/>
        <v>8888.3333333333339</v>
      </c>
      <c r="P10" s="73">
        <f t="shared" si="1"/>
        <v>35050.333333333336</v>
      </c>
      <c r="Q10" s="73">
        <f t="shared" si="1"/>
        <v>28661.666666666668</v>
      </c>
      <c r="R10" s="73">
        <f t="shared" si="1"/>
        <v>29749.333333333332</v>
      </c>
      <c r="S10" s="73">
        <f t="shared" si="1"/>
        <v>9480</v>
      </c>
      <c r="T10" s="73">
        <f t="shared" si="1"/>
        <v>3862.5</v>
      </c>
      <c r="U10" s="73">
        <f>SUM(L10:T10)</f>
        <v>154503.16666666669</v>
      </c>
    </row>
    <row r="11" spans="1:21" ht="20.100000000000001" customHeight="1">
      <c r="A11">
        <v>25</v>
      </c>
      <c r="B11" t="s">
        <v>31</v>
      </c>
      <c r="C11">
        <v>9</v>
      </c>
      <c r="D11">
        <v>32</v>
      </c>
      <c r="E11">
        <v>1516</v>
      </c>
      <c r="F11">
        <v>168.44</v>
      </c>
      <c r="G11">
        <v>756</v>
      </c>
      <c r="H11" s="7">
        <f t="shared" si="0"/>
        <v>0.49868073878627966</v>
      </c>
      <c r="K11" s="5" t="s">
        <v>32</v>
      </c>
      <c r="L11" s="103">
        <f>L10/$U$10</f>
        <v>6.4093616204198608E-2</v>
      </c>
      <c r="M11" s="103">
        <f t="shared" ref="M11:T11" si="2">M10/$U$10</f>
        <v>9.0925860203512537E-2</v>
      </c>
      <c r="N11" s="103">
        <f t="shared" si="2"/>
        <v>9.6179258461800657E-2</v>
      </c>
      <c r="O11" s="103">
        <f t="shared" si="2"/>
        <v>5.7528486471151073E-2</v>
      </c>
      <c r="P11" s="103">
        <f t="shared" si="2"/>
        <v>0.22685834918162409</v>
      </c>
      <c r="Q11" s="103">
        <f t="shared" si="2"/>
        <v>0.18550860338353364</v>
      </c>
      <c r="R11" s="103">
        <f t="shared" si="2"/>
        <v>0.19254837279494808</v>
      </c>
      <c r="S11" s="103">
        <f t="shared" si="2"/>
        <v>6.1357965694338511E-2</v>
      </c>
      <c r="T11" s="103">
        <f t="shared" si="2"/>
        <v>2.4999487604892668E-2</v>
      </c>
      <c r="U11" s="103">
        <f>SUM(L11:T11)</f>
        <v>0.99999999999999978</v>
      </c>
    </row>
    <row r="12" spans="1:21" ht="20.100000000000001" customHeight="1">
      <c r="A12">
        <v>27</v>
      </c>
      <c r="B12" t="s">
        <v>33</v>
      </c>
      <c r="C12">
        <v>29</v>
      </c>
      <c r="D12">
        <v>203</v>
      </c>
      <c r="E12">
        <v>8296</v>
      </c>
      <c r="F12">
        <v>286.07</v>
      </c>
      <c r="G12">
        <v>4356</v>
      </c>
      <c r="H12" s="7">
        <f t="shared" si="0"/>
        <v>0.52507232401157189</v>
      </c>
    </row>
    <row r="13" spans="1:21" ht="20.100000000000001" customHeight="1">
      <c r="A13">
        <v>29</v>
      </c>
      <c r="B13" t="s">
        <v>34</v>
      </c>
      <c r="C13">
        <v>4</v>
      </c>
      <c r="D13">
        <v>73</v>
      </c>
      <c r="E13">
        <v>1210</v>
      </c>
      <c r="F13">
        <v>302.5</v>
      </c>
      <c r="G13">
        <v>540</v>
      </c>
      <c r="H13" s="7">
        <f t="shared" si="0"/>
        <v>0.4462809917355372</v>
      </c>
      <c r="L13" s="106"/>
      <c r="M13" s="106"/>
    </row>
    <row r="14" spans="1:21" ht="20.100000000000001" customHeight="1">
      <c r="A14">
        <v>30</v>
      </c>
      <c r="B14" t="s">
        <v>35</v>
      </c>
      <c r="C14">
        <v>8</v>
      </c>
      <c r="D14">
        <v>43</v>
      </c>
      <c r="E14">
        <v>1933</v>
      </c>
      <c r="F14">
        <v>241.63</v>
      </c>
      <c r="G14">
        <v>1644</v>
      </c>
      <c r="H14" s="7">
        <f t="shared" si="0"/>
        <v>0.85049146404552511</v>
      </c>
      <c r="K14" s="102">
        <v>2023</v>
      </c>
      <c r="L14" t="s">
        <v>36</v>
      </c>
      <c r="U14" s="7"/>
    </row>
    <row r="15" spans="1:21" ht="20.100000000000001" customHeight="1">
      <c r="A15">
        <v>36</v>
      </c>
      <c r="B15" t="s">
        <v>26</v>
      </c>
      <c r="C15">
        <v>10</v>
      </c>
      <c r="D15">
        <v>56</v>
      </c>
      <c r="E15">
        <v>2175</v>
      </c>
      <c r="F15">
        <v>217.5</v>
      </c>
      <c r="G15">
        <v>1404</v>
      </c>
      <c r="H15" s="7">
        <f t="shared" si="0"/>
        <v>0.64551724137931032</v>
      </c>
      <c r="K15" s="102"/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5" t="s">
        <v>42</v>
      </c>
      <c r="R15" s="5" t="s">
        <v>43</v>
      </c>
      <c r="S15" s="5" t="s">
        <v>44</v>
      </c>
      <c r="T15" s="5" t="s">
        <v>45</v>
      </c>
    </row>
    <row r="16" spans="1:21" ht="20.100000000000001" customHeight="1">
      <c r="A16">
        <v>37</v>
      </c>
      <c r="B16" t="s">
        <v>33</v>
      </c>
      <c r="C16">
        <v>7</v>
      </c>
      <c r="D16">
        <v>66</v>
      </c>
      <c r="E16">
        <v>1967</v>
      </c>
      <c r="F16">
        <v>281</v>
      </c>
      <c r="G16">
        <v>1200</v>
      </c>
      <c r="H16" s="7">
        <f t="shared" si="0"/>
        <v>0.61006609049313676</v>
      </c>
      <c r="K16" s="5" t="s">
        <v>46</v>
      </c>
      <c r="L16" s="5">
        <v>535</v>
      </c>
      <c r="M16" s="5">
        <v>835</v>
      </c>
      <c r="N16" s="5">
        <v>597</v>
      </c>
      <c r="O16">
        <v>427</v>
      </c>
      <c r="P16">
        <v>125</v>
      </c>
      <c r="Q16">
        <v>42</v>
      </c>
      <c r="R16">
        <v>2697</v>
      </c>
      <c r="S16" s="5">
        <v>84</v>
      </c>
      <c r="T16" s="5">
        <f>SUM(L16:S16)</f>
        <v>5342</v>
      </c>
    </row>
    <row r="17" spans="1:20" ht="20.100000000000001" customHeight="1">
      <c r="A17">
        <v>38</v>
      </c>
      <c r="B17" t="s">
        <v>33</v>
      </c>
      <c r="C17">
        <v>0</v>
      </c>
      <c r="D17">
        <v>0</v>
      </c>
      <c r="E17">
        <v>0</v>
      </c>
      <c r="F17"/>
      <c r="G17">
        <v>0</v>
      </c>
      <c r="H17" s="7"/>
      <c r="K17" s="5" t="s">
        <v>47</v>
      </c>
      <c r="L17">
        <v>139678</v>
      </c>
      <c r="M17">
        <v>224936</v>
      </c>
      <c r="N17">
        <v>179090</v>
      </c>
      <c r="O17">
        <v>147171</v>
      </c>
      <c r="P17">
        <v>42721</v>
      </c>
      <c r="Q17">
        <v>8853</v>
      </c>
      <c r="R17">
        <v>955746</v>
      </c>
      <c r="S17">
        <v>39803</v>
      </c>
      <c r="T17" s="5">
        <f>SUM(L17:S17)</f>
        <v>1737998</v>
      </c>
    </row>
    <row r="18" spans="1:20" ht="20.100000000000001" customHeight="1">
      <c r="A18">
        <v>39</v>
      </c>
      <c r="B18" t="s">
        <v>35</v>
      </c>
      <c r="C18">
        <v>5</v>
      </c>
      <c r="D18">
        <v>14</v>
      </c>
      <c r="E18">
        <v>1028</v>
      </c>
      <c r="F18">
        <v>205.6</v>
      </c>
      <c r="G18">
        <v>720</v>
      </c>
      <c r="H18" s="7">
        <f t="shared" si="0"/>
        <v>0.70038910505836571</v>
      </c>
      <c r="K18" s="5" t="s">
        <v>48</v>
      </c>
      <c r="L18" s="101">
        <f>L17/L16</f>
        <v>261.08037383177572</v>
      </c>
      <c r="M18" s="101">
        <f t="shared" ref="M18:S18" si="3">M17/M16</f>
        <v>269.38443113772456</v>
      </c>
      <c r="N18" s="101">
        <f t="shared" si="3"/>
        <v>299.98324958123953</v>
      </c>
      <c r="O18" s="101">
        <f t="shared" si="3"/>
        <v>344.66276346604218</v>
      </c>
      <c r="P18" s="101">
        <f t="shared" si="3"/>
        <v>341.76799999999997</v>
      </c>
      <c r="Q18" s="101">
        <f t="shared" si="3"/>
        <v>210.78571428571428</v>
      </c>
      <c r="R18" s="101">
        <f t="shared" si="3"/>
        <v>354.37374860956618</v>
      </c>
      <c r="S18" s="101">
        <f t="shared" si="3"/>
        <v>473.84523809523807</v>
      </c>
      <c r="T18" s="101">
        <f>T17/T16</f>
        <v>325.34593785099213</v>
      </c>
    </row>
    <row r="19" spans="1:20" ht="20.100000000000001" customHeight="1">
      <c r="A19">
        <v>42</v>
      </c>
      <c r="B19" t="s">
        <v>33</v>
      </c>
      <c r="C19">
        <v>3</v>
      </c>
      <c r="D19">
        <v>20</v>
      </c>
      <c r="E19">
        <v>918</v>
      </c>
      <c r="F19">
        <v>306</v>
      </c>
      <c r="G19">
        <v>780</v>
      </c>
      <c r="H19" s="7">
        <f t="shared" si="0"/>
        <v>0.84967320261437906</v>
      </c>
      <c r="K19" s="77"/>
      <c r="L19" s="6"/>
      <c r="Q19" s="105">
        <f>AVERAGE(P18:Q18)</f>
        <v>276.27685714285712</v>
      </c>
    </row>
    <row r="20" spans="1:20" ht="20.100000000000001" customHeight="1">
      <c r="A20">
        <v>43</v>
      </c>
      <c r="B20" t="s">
        <v>26</v>
      </c>
      <c r="C20">
        <v>14</v>
      </c>
      <c r="D20">
        <v>91</v>
      </c>
      <c r="E20">
        <v>1775</v>
      </c>
      <c r="F20">
        <v>126.79</v>
      </c>
      <c r="G20">
        <v>1524</v>
      </c>
      <c r="H20" s="7">
        <f t="shared" si="0"/>
        <v>0.85859154929577464</v>
      </c>
      <c r="K20" s="77"/>
      <c r="L20" s="6"/>
    </row>
    <row r="21" spans="1:20" ht="20.100000000000001" customHeight="1">
      <c r="A21">
        <v>46</v>
      </c>
      <c r="B21" t="s">
        <v>49</v>
      </c>
      <c r="C21">
        <v>3</v>
      </c>
      <c r="D21">
        <v>12</v>
      </c>
      <c r="E21">
        <v>1188</v>
      </c>
      <c r="F21">
        <v>396</v>
      </c>
      <c r="G21">
        <v>900</v>
      </c>
      <c r="H21" s="7">
        <f t="shared" si="0"/>
        <v>0.75757575757575757</v>
      </c>
      <c r="K21" s="77"/>
      <c r="L21" s="6"/>
    </row>
    <row r="22" spans="1:20" ht="20.100000000000001" customHeight="1">
      <c r="A22">
        <v>49</v>
      </c>
      <c r="B22" t="s">
        <v>50</v>
      </c>
      <c r="C22">
        <v>10</v>
      </c>
      <c r="D22">
        <v>50</v>
      </c>
      <c r="E22">
        <v>3304</v>
      </c>
      <c r="F22">
        <v>330.4</v>
      </c>
      <c r="G22">
        <v>2040</v>
      </c>
      <c r="H22" s="7">
        <f t="shared" si="0"/>
        <v>0.61743341404358354</v>
      </c>
    </row>
    <row r="23" spans="1:20" ht="20.100000000000001" customHeight="1">
      <c r="A23">
        <v>50</v>
      </c>
      <c r="B23" t="s">
        <v>51</v>
      </c>
      <c r="C23">
        <v>8</v>
      </c>
      <c r="D23">
        <v>26</v>
      </c>
      <c r="E23">
        <v>1447</v>
      </c>
      <c r="F23">
        <v>180.88</v>
      </c>
      <c r="G23">
        <v>696</v>
      </c>
      <c r="H23" s="7">
        <f t="shared" si="0"/>
        <v>0.48099516240497581</v>
      </c>
    </row>
    <row r="24" spans="1:20" ht="20.100000000000001" customHeight="1">
      <c r="A24">
        <v>52</v>
      </c>
      <c r="B24" t="s">
        <v>28</v>
      </c>
      <c r="C24">
        <v>5</v>
      </c>
      <c r="D24">
        <v>6</v>
      </c>
      <c r="E24">
        <v>1717</v>
      </c>
      <c r="F24">
        <v>343.4</v>
      </c>
      <c r="G24">
        <v>1680</v>
      </c>
      <c r="H24" s="7">
        <f t="shared" si="0"/>
        <v>0.97845078625509607</v>
      </c>
    </row>
    <row r="25" spans="1:20" ht="20.100000000000001" customHeight="1">
      <c r="A25">
        <v>53</v>
      </c>
      <c r="B25" t="s">
        <v>35</v>
      </c>
      <c r="C25">
        <v>8</v>
      </c>
      <c r="D25">
        <v>21</v>
      </c>
      <c r="E25">
        <v>1367</v>
      </c>
      <c r="F25">
        <v>170.88</v>
      </c>
      <c r="G25">
        <v>720</v>
      </c>
      <c r="H25" s="7">
        <f t="shared" si="0"/>
        <v>0.52670080468178493</v>
      </c>
    </row>
    <row r="26" spans="1:20" ht="20.100000000000001" customHeight="1">
      <c r="A26">
        <v>55</v>
      </c>
      <c r="B26" t="s">
        <v>52</v>
      </c>
      <c r="C26">
        <v>5</v>
      </c>
      <c r="D26">
        <v>108</v>
      </c>
      <c r="E26">
        <v>2805</v>
      </c>
      <c r="F26">
        <v>561</v>
      </c>
      <c r="G26">
        <v>1968</v>
      </c>
      <c r="H26" s="7">
        <f t="shared" si="0"/>
        <v>0.70160427807486636</v>
      </c>
    </row>
    <row r="27" spans="1:20" ht="20.100000000000001" customHeight="1">
      <c r="A27">
        <v>56</v>
      </c>
      <c r="B27" t="s">
        <v>53</v>
      </c>
      <c r="C27">
        <v>8</v>
      </c>
      <c r="D27">
        <v>138</v>
      </c>
      <c r="E27">
        <v>2803</v>
      </c>
      <c r="F27">
        <v>350.38</v>
      </c>
      <c r="G27">
        <v>900</v>
      </c>
      <c r="H27" s="7">
        <f t="shared" si="0"/>
        <v>0.32108455226542992</v>
      </c>
    </row>
    <row r="28" spans="1:20" ht="20.100000000000001" customHeight="1">
      <c r="A28">
        <v>58</v>
      </c>
      <c r="B28" t="s">
        <v>35</v>
      </c>
      <c r="C28">
        <v>2</v>
      </c>
      <c r="D28">
        <v>6</v>
      </c>
      <c r="E28">
        <v>168</v>
      </c>
      <c r="F28">
        <v>84</v>
      </c>
      <c r="G28">
        <v>180</v>
      </c>
      <c r="H28" s="7">
        <f t="shared" si="0"/>
        <v>1.0714285714285714</v>
      </c>
    </row>
    <row r="29" spans="1:20" ht="20.100000000000001" customHeight="1">
      <c r="A29">
        <v>59</v>
      </c>
      <c r="B29" t="s">
        <v>52</v>
      </c>
      <c r="C29">
        <v>12</v>
      </c>
      <c r="D29">
        <v>85</v>
      </c>
      <c r="E29">
        <v>3446</v>
      </c>
      <c r="F29">
        <v>287.17</v>
      </c>
      <c r="G29">
        <v>1320</v>
      </c>
      <c r="H29" s="7">
        <f t="shared" si="0"/>
        <v>0.38305281485780618</v>
      </c>
    </row>
    <row r="30" spans="1:20" ht="20.100000000000001" customHeight="1">
      <c r="A30">
        <v>61</v>
      </c>
      <c r="B30" t="s">
        <v>53</v>
      </c>
      <c r="C30">
        <v>8</v>
      </c>
      <c r="D30">
        <v>39</v>
      </c>
      <c r="E30">
        <v>1192</v>
      </c>
      <c r="F30">
        <v>149</v>
      </c>
      <c r="G30">
        <v>780</v>
      </c>
      <c r="H30" s="7">
        <f t="shared" si="0"/>
        <v>0.65436241610738255</v>
      </c>
    </row>
    <row r="31" spans="1:20" ht="20.100000000000001" customHeight="1">
      <c r="A31">
        <v>64</v>
      </c>
      <c r="B31" t="s">
        <v>53</v>
      </c>
      <c r="C31">
        <v>11</v>
      </c>
      <c r="D31">
        <v>14</v>
      </c>
      <c r="E31">
        <v>2112</v>
      </c>
      <c r="F31">
        <v>192</v>
      </c>
      <c r="G31">
        <v>1236</v>
      </c>
      <c r="H31" s="7">
        <f t="shared" si="0"/>
        <v>0.58522727272727271</v>
      </c>
    </row>
    <row r="32" spans="1:20" ht="20.100000000000001" customHeight="1">
      <c r="A32">
        <v>65</v>
      </c>
      <c r="B32" t="s">
        <v>54</v>
      </c>
      <c r="C32">
        <v>0</v>
      </c>
      <c r="D32">
        <v>0</v>
      </c>
      <c r="E32">
        <v>5</v>
      </c>
      <c r="F32"/>
      <c r="G32">
        <v>0</v>
      </c>
      <c r="H32" s="7">
        <f t="shared" si="0"/>
        <v>0</v>
      </c>
    </row>
    <row r="33" spans="1:8" ht="20.100000000000001" customHeight="1">
      <c r="A33">
        <v>67</v>
      </c>
      <c r="B33" t="s">
        <v>55</v>
      </c>
      <c r="C33">
        <v>4</v>
      </c>
      <c r="D33">
        <v>60</v>
      </c>
      <c r="E33">
        <v>1799</v>
      </c>
      <c r="F33">
        <v>449.75</v>
      </c>
      <c r="G33">
        <v>564</v>
      </c>
      <c r="H33" s="7">
        <f t="shared" si="0"/>
        <v>0.31350750416898276</v>
      </c>
    </row>
    <row r="34" spans="1:8" ht="20.100000000000001" customHeight="1">
      <c r="A34">
        <v>68</v>
      </c>
      <c r="B34" t="s">
        <v>35</v>
      </c>
      <c r="C34">
        <v>8</v>
      </c>
      <c r="D34">
        <v>87</v>
      </c>
      <c r="E34">
        <v>3331</v>
      </c>
      <c r="F34">
        <v>416.38</v>
      </c>
      <c r="G34">
        <v>1224</v>
      </c>
      <c r="H34" s="7">
        <f t="shared" si="0"/>
        <v>0.3674572200540378</v>
      </c>
    </row>
    <row r="35" spans="1:8" ht="20.100000000000001" customHeight="1">
      <c r="A35">
        <v>69</v>
      </c>
      <c r="B35" t="s">
        <v>56</v>
      </c>
      <c r="C35">
        <v>15</v>
      </c>
      <c r="D35">
        <v>98</v>
      </c>
      <c r="E35">
        <v>4775</v>
      </c>
      <c r="F35">
        <v>318.33</v>
      </c>
      <c r="G35">
        <v>3300</v>
      </c>
      <c r="H35" s="7">
        <f>G35/E35</f>
        <v>0.69109947643979053</v>
      </c>
    </row>
    <row r="36" spans="1:8" ht="20.100000000000001" customHeight="1">
      <c r="A36">
        <v>73</v>
      </c>
      <c r="B36" t="s">
        <v>53</v>
      </c>
      <c r="C36">
        <v>7</v>
      </c>
      <c r="D36">
        <v>11</v>
      </c>
      <c r="E36">
        <v>1130</v>
      </c>
      <c r="F36">
        <v>161.43</v>
      </c>
      <c r="G36">
        <v>0</v>
      </c>
      <c r="H36" s="7">
        <f t="shared" si="0"/>
        <v>0</v>
      </c>
    </row>
    <row r="37" spans="1:8" ht="20.100000000000001" customHeight="1">
      <c r="A37">
        <v>75</v>
      </c>
      <c r="B37" t="s">
        <v>33</v>
      </c>
      <c r="C37">
        <v>3</v>
      </c>
      <c r="D37">
        <v>26</v>
      </c>
      <c r="E37">
        <v>1466</v>
      </c>
      <c r="F37">
        <v>488.67</v>
      </c>
      <c r="G37">
        <v>792</v>
      </c>
      <c r="H37" s="7">
        <f t="shared" si="0"/>
        <v>0.54024556616643926</v>
      </c>
    </row>
    <row r="38" spans="1:8" ht="20.100000000000001" customHeight="1">
      <c r="A38">
        <v>76</v>
      </c>
      <c r="B38" t="s">
        <v>33</v>
      </c>
      <c r="C38">
        <v>16</v>
      </c>
      <c r="D38">
        <v>61</v>
      </c>
      <c r="E38">
        <v>2764</v>
      </c>
      <c r="F38">
        <v>172.75</v>
      </c>
      <c r="G38">
        <v>660</v>
      </c>
      <c r="H38" s="7">
        <f t="shared" si="0"/>
        <v>0.23878437047756873</v>
      </c>
    </row>
    <row r="39" spans="1:8" ht="20.100000000000001" customHeight="1">
      <c r="A39">
        <v>78</v>
      </c>
      <c r="B39" t="s">
        <v>57</v>
      </c>
      <c r="C39">
        <v>2</v>
      </c>
      <c r="D39">
        <v>0</v>
      </c>
      <c r="E39">
        <v>776</v>
      </c>
      <c r="F39">
        <v>388</v>
      </c>
      <c r="G39">
        <v>588</v>
      </c>
      <c r="H39" s="7">
        <f t="shared" si="0"/>
        <v>0.75773195876288657</v>
      </c>
    </row>
    <row r="40" spans="1:8" ht="20.100000000000001" customHeight="1">
      <c r="A40">
        <v>81</v>
      </c>
      <c r="B40" t="s">
        <v>58</v>
      </c>
      <c r="C40">
        <v>11</v>
      </c>
      <c r="D40">
        <v>7</v>
      </c>
      <c r="E40">
        <v>1856</v>
      </c>
      <c r="F40">
        <v>168.73</v>
      </c>
      <c r="G40">
        <v>0</v>
      </c>
      <c r="H40" s="7">
        <f t="shared" si="0"/>
        <v>0</v>
      </c>
    </row>
    <row r="41" spans="1:8" ht="20.100000000000001" customHeight="1">
      <c r="A41">
        <v>83</v>
      </c>
      <c r="B41" t="s">
        <v>54</v>
      </c>
      <c r="C41">
        <v>1</v>
      </c>
      <c r="D41">
        <v>0</v>
      </c>
      <c r="E41">
        <v>13</v>
      </c>
      <c r="F41">
        <v>13</v>
      </c>
      <c r="G41">
        <v>0</v>
      </c>
      <c r="H41" s="7">
        <f t="shared" si="0"/>
        <v>0</v>
      </c>
    </row>
    <row r="42" spans="1:8" ht="20.100000000000001" customHeight="1">
      <c r="A42">
        <v>89</v>
      </c>
      <c r="B42" t="s">
        <v>59</v>
      </c>
      <c r="C42">
        <v>2</v>
      </c>
      <c r="D42">
        <v>17</v>
      </c>
      <c r="E42">
        <v>1086</v>
      </c>
      <c r="F42">
        <v>543</v>
      </c>
      <c r="G42">
        <v>720</v>
      </c>
      <c r="H42" s="7">
        <f t="shared" si="0"/>
        <v>0.66298342541436461</v>
      </c>
    </row>
    <row r="43" spans="1:8" ht="20.100000000000001" customHeight="1">
      <c r="A43">
        <v>92</v>
      </c>
      <c r="B43" t="s">
        <v>60</v>
      </c>
      <c r="C43">
        <v>3</v>
      </c>
      <c r="D43">
        <v>68</v>
      </c>
      <c r="E43">
        <v>2300</v>
      </c>
      <c r="F43">
        <v>766.67</v>
      </c>
      <c r="G43">
        <v>936</v>
      </c>
      <c r="H43" s="7">
        <f t="shared" si="0"/>
        <v>0.40695652173913044</v>
      </c>
    </row>
    <row r="44" spans="1:8" ht="20.100000000000001" customHeight="1">
      <c r="A44">
        <v>95</v>
      </c>
      <c r="B44" t="s">
        <v>54</v>
      </c>
      <c r="C44">
        <v>11</v>
      </c>
      <c r="D44">
        <v>34</v>
      </c>
      <c r="E44">
        <v>2973</v>
      </c>
      <c r="F44">
        <v>270.27</v>
      </c>
      <c r="G44">
        <v>1416</v>
      </c>
      <c r="H44" s="7">
        <f t="shared" si="0"/>
        <v>0.47628657921291623</v>
      </c>
    </row>
    <row r="45" spans="1:8" ht="20.100000000000001" customHeight="1">
      <c r="A45">
        <v>97</v>
      </c>
      <c r="B45" t="s">
        <v>61</v>
      </c>
      <c r="C45">
        <v>4</v>
      </c>
      <c r="D45">
        <v>0</v>
      </c>
      <c r="E45">
        <v>876</v>
      </c>
      <c r="F45">
        <v>219</v>
      </c>
      <c r="G45">
        <v>0</v>
      </c>
      <c r="H45" s="7">
        <f t="shared" si="0"/>
        <v>0</v>
      </c>
    </row>
    <row r="46" spans="1:8" ht="20.100000000000001" customHeight="1">
      <c r="A46">
        <v>98</v>
      </c>
      <c r="B46" t="s">
        <v>61</v>
      </c>
      <c r="C46">
        <v>9</v>
      </c>
      <c r="D46">
        <v>62</v>
      </c>
      <c r="E46">
        <v>3645</v>
      </c>
      <c r="F46">
        <v>405</v>
      </c>
      <c r="G46">
        <v>1368</v>
      </c>
      <c r="H46" s="7">
        <f t="shared" si="0"/>
        <v>0.37530864197530867</v>
      </c>
    </row>
    <row r="47" spans="1:8" ht="20.100000000000001" customHeight="1">
      <c r="A47">
        <v>99</v>
      </c>
      <c r="B47" t="s">
        <v>62</v>
      </c>
      <c r="C47">
        <v>12</v>
      </c>
      <c r="D47">
        <v>71</v>
      </c>
      <c r="E47">
        <v>3925</v>
      </c>
      <c r="F47">
        <v>327.08</v>
      </c>
      <c r="G47">
        <v>1872</v>
      </c>
      <c r="H47" s="7">
        <f t="shared" si="0"/>
        <v>0.47694267515923566</v>
      </c>
    </row>
    <row r="48" spans="1:8" ht="20.100000000000001" customHeight="1">
      <c r="A48">
        <v>103</v>
      </c>
      <c r="B48" t="s">
        <v>63</v>
      </c>
      <c r="C48">
        <v>4</v>
      </c>
      <c r="D48">
        <v>13</v>
      </c>
      <c r="E48">
        <v>610</v>
      </c>
      <c r="F48">
        <v>152.5</v>
      </c>
      <c r="G48">
        <v>1080</v>
      </c>
      <c r="H48" s="7">
        <f t="shared" si="0"/>
        <v>1.7704918032786885</v>
      </c>
    </row>
    <row r="49" spans="1:8" ht="20.100000000000001" customHeight="1">
      <c r="A49">
        <v>105</v>
      </c>
      <c r="B49" t="s">
        <v>64</v>
      </c>
      <c r="C49">
        <v>9</v>
      </c>
      <c r="D49">
        <v>59</v>
      </c>
      <c r="E49">
        <v>4013</v>
      </c>
      <c r="F49">
        <v>445.89</v>
      </c>
      <c r="G49">
        <v>2388</v>
      </c>
      <c r="H49" s="7">
        <f t="shared" si="0"/>
        <v>0.5950660353849988</v>
      </c>
    </row>
    <row r="50" spans="1:8" ht="20.100000000000001" customHeight="1">
      <c r="A50">
        <v>106</v>
      </c>
      <c r="B50" t="s">
        <v>65</v>
      </c>
      <c r="C50">
        <v>1</v>
      </c>
      <c r="D50">
        <v>60</v>
      </c>
      <c r="E50">
        <v>1113</v>
      </c>
      <c r="F50">
        <v>1113</v>
      </c>
      <c r="G50">
        <v>1020</v>
      </c>
      <c r="H50" s="7">
        <f t="shared" si="0"/>
        <v>0.9164420485175202</v>
      </c>
    </row>
    <row r="51" spans="1:8" ht="20.100000000000001" customHeight="1">
      <c r="A51">
        <v>109</v>
      </c>
      <c r="B51" t="s">
        <v>63</v>
      </c>
      <c r="C51">
        <v>6</v>
      </c>
      <c r="D51">
        <v>61</v>
      </c>
      <c r="E51">
        <v>2274</v>
      </c>
      <c r="F51">
        <v>379</v>
      </c>
      <c r="G51">
        <v>1236</v>
      </c>
      <c r="H51" s="7">
        <f t="shared" si="0"/>
        <v>0.54353562005277045</v>
      </c>
    </row>
    <row r="52" spans="1:8" ht="20.100000000000001" customHeight="1">
      <c r="A52">
        <v>112</v>
      </c>
      <c r="B52" t="s">
        <v>62</v>
      </c>
      <c r="C52">
        <v>19</v>
      </c>
      <c r="D52">
        <v>102</v>
      </c>
      <c r="E52">
        <v>4790</v>
      </c>
      <c r="F52">
        <v>252.11</v>
      </c>
      <c r="G52">
        <v>2400</v>
      </c>
      <c r="H52" s="7">
        <f t="shared" si="0"/>
        <v>0.5010438413361169</v>
      </c>
    </row>
    <row r="53" spans="1:8" ht="20.100000000000001" customHeight="1">
      <c r="A53">
        <v>113</v>
      </c>
      <c r="B53" t="s">
        <v>62</v>
      </c>
      <c r="C53">
        <v>5</v>
      </c>
      <c r="D53">
        <v>51</v>
      </c>
      <c r="E53">
        <v>1388</v>
      </c>
      <c r="F53">
        <v>277.60000000000002</v>
      </c>
      <c r="G53">
        <v>612</v>
      </c>
      <c r="H53" s="7">
        <f t="shared" si="0"/>
        <v>0.44092219020172913</v>
      </c>
    </row>
    <row r="54" spans="1:8" ht="20.100000000000001" customHeight="1">
      <c r="A54">
        <v>114</v>
      </c>
      <c r="B54" t="s">
        <v>66</v>
      </c>
      <c r="C54">
        <v>15</v>
      </c>
      <c r="D54">
        <v>117</v>
      </c>
      <c r="E54">
        <v>4275</v>
      </c>
      <c r="F54">
        <v>285</v>
      </c>
      <c r="G54">
        <v>2388</v>
      </c>
      <c r="H54" s="7">
        <f t="shared" si="0"/>
        <v>0.5585964912280702</v>
      </c>
    </row>
    <row r="55" spans="1:8" ht="20.100000000000001" customHeight="1">
      <c r="A55">
        <v>118</v>
      </c>
      <c r="B55" t="s">
        <v>67</v>
      </c>
      <c r="C55">
        <v>13</v>
      </c>
      <c r="D55">
        <v>51</v>
      </c>
      <c r="E55">
        <v>2727</v>
      </c>
      <c r="F55">
        <v>209.77</v>
      </c>
      <c r="G55">
        <v>588</v>
      </c>
      <c r="H55" s="7">
        <f t="shared" si="0"/>
        <v>0.21562156215621561</v>
      </c>
    </row>
    <row r="56" spans="1:8" ht="20.100000000000001" customHeight="1">
      <c r="A56">
        <v>122</v>
      </c>
      <c r="B56" t="s">
        <v>67</v>
      </c>
      <c r="C56">
        <v>5</v>
      </c>
      <c r="D56">
        <v>36</v>
      </c>
      <c r="E56">
        <v>824</v>
      </c>
      <c r="F56">
        <v>164.8</v>
      </c>
      <c r="G56">
        <v>528</v>
      </c>
      <c r="H56" s="7">
        <f t="shared" si="0"/>
        <v>0.64077669902912626</v>
      </c>
    </row>
    <row r="57" spans="1:8" ht="20.100000000000001" customHeight="1">
      <c r="A57">
        <v>125</v>
      </c>
      <c r="B57" t="s">
        <v>10</v>
      </c>
      <c r="C57">
        <v>1</v>
      </c>
      <c r="D57">
        <v>73</v>
      </c>
      <c r="E57">
        <v>1426</v>
      </c>
      <c r="F57">
        <v>1426</v>
      </c>
      <c r="G57">
        <v>792</v>
      </c>
      <c r="H57" s="7">
        <f t="shared" si="0"/>
        <v>0.55539971949509115</v>
      </c>
    </row>
    <row r="58" spans="1:8" ht="20.100000000000001" customHeight="1">
      <c r="A58">
        <v>127</v>
      </c>
      <c r="B58" t="s">
        <v>68</v>
      </c>
      <c r="C58">
        <v>5</v>
      </c>
      <c r="D58">
        <v>48</v>
      </c>
      <c r="E58">
        <v>683</v>
      </c>
      <c r="F58">
        <v>136.6</v>
      </c>
      <c r="G58">
        <v>540</v>
      </c>
      <c r="H58" s="7">
        <f t="shared" si="0"/>
        <v>0.79062957540263545</v>
      </c>
    </row>
    <row r="59" spans="1:8" ht="20.100000000000001" customHeight="1">
      <c r="A59">
        <v>130</v>
      </c>
      <c r="B59" t="s">
        <v>69</v>
      </c>
      <c r="C59">
        <v>5</v>
      </c>
      <c r="D59">
        <v>48</v>
      </c>
      <c r="E59">
        <v>2477</v>
      </c>
      <c r="F59">
        <v>495.4</v>
      </c>
      <c r="G59">
        <v>1764</v>
      </c>
      <c r="H59" s="7">
        <f t="shared" si="0"/>
        <v>0.71215179652805816</v>
      </c>
    </row>
    <row r="60" spans="1:8" ht="20.100000000000001" customHeight="1">
      <c r="A60">
        <v>131</v>
      </c>
      <c r="B60" t="s">
        <v>70</v>
      </c>
      <c r="C60">
        <v>15</v>
      </c>
      <c r="D60">
        <v>261</v>
      </c>
      <c r="E60">
        <v>7793</v>
      </c>
      <c r="F60">
        <v>519.53</v>
      </c>
      <c r="G60">
        <v>5172</v>
      </c>
      <c r="H60" s="7">
        <f t="shared" si="0"/>
        <v>0.66367252662645959</v>
      </c>
    </row>
    <row r="61" spans="1:8" ht="20.100000000000001" customHeight="1">
      <c r="A61">
        <v>132</v>
      </c>
      <c r="B61" t="s">
        <v>71</v>
      </c>
      <c r="C61">
        <v>11</v>
      </c>
      <c r="D61">
        <v>72</v>
      </c>
      <c r="E61">
        <v>5579</v>
      </c>
      <c r="F61">
        <v>507.18</v>
      </c>
      <c r="G61">
        <v>3180</v>
      </c>
      <c r="H61" s="7">
        <f t="shared" si="0"/>
        <v>0.56999462269223877</v>
      </c>
    </row>
    <row r="62" spans="1:8" ht="20.100000000000001" customHeight="1">
      <c r="A62">
        <v>142</v>
      </c>
      <c r="B62" t="s">
        <v>71</v>
      </c>
      <c r="C62">
        <v>12</v>
      </c>
      <c r="D62">
        <v>75</v>
      </c>
      <c r="E62">
        <v>4150</v>
      </c>
      <c r="F62">
        <v>345.83</v>
      </c>
      <c r="G62">
        <v>2904</v>
      </c>
      <c r="H62" s="7">
        <f t="shared" si="0"/>
        <v>0.69975903614457835</v>
      </c>
    </row>
    <row r="63" spans="1:8" ht="20.100000000000001" customHeight="1">
      <c r="A63">
        <v>143</v>
      </c>
      <c r="B63" t="s">
        <v>65</v>
      </c>
      <c r="C63">
        <v>8</v>
      </c>
      <c r="D63">
        <v>49</v>
      </c>
      <c r="E63">
        <v>1244</v>
      </c>
      <c r="F63">
        <v>155.5</v>
      </c>
      <c r="G63">
        <v>516</v>
      </c>
      <c r="H63" s="7">
        <f t="shared" si="0"/>
        <v>0.41479099678456594</v>
      </c>
    </row>
    <row r="64" spans="1:8" ht="20.100000000000001" customHeight="1">
      <c r="A64">
        <v>144</v>
      </c>
      <c r="B64" t="s">
        <v>72</v>
      </c>
      <c r="C64">
        <v>10</v>
      </c>
      <c r="D64">
        <v>49</v>
      </c>
      <c r="E64">
        <v>1492</v>
      </c>
      <c r="F64">
        <v>149.19999999999999</v>
      </c>
      <c r="G64">
        <v>1308</v>
      </c>
      <c r="H64" s="7">
        <f t="shared" si="0"/>
        <v>0.87667560321715821</v>
      </c>
    </row>
    <row r="65" spans="1:8" ht="20.100000000000001" customHeight="1">
      <c r="A65">
        <v>149</v>
      </c>
      <c r="B65" t="s">
        <v>61</v>
      </c>
      <c r="C65">
        <v>15</v>
      </c>
      <c r="D65">
        <v>93</v>
      </c>
      <c r="E65">
        <v>5337</v>
      </c>
      <c r="F65">
        <v>355.8</v>
      </c>
      <c r="G65">
        <v>2640</v>
      </c>
      <c r="H65" s="7">
        <f t="shared" si="0"/>
        <v>0.49465992130410341</v>
      </c>
    </row>
    <row r="66" spans="1:8" ht="20.100000000000001" customHeight="1">
      <c r="A66">
        <v>153</v>
      </c>
      <c r="B66" t="s">
        <v>67</v>
      </c>
      <c r="C66">
        <v>5</v>
      </c>
      <c r="D66">
        <v>36</v>
      </c>
      <c r="E66">
        <v>815</v>
      </c>
      <c r="F66">
        <v>163</v>
      </c>
      <c r="G66">
        <v>756</v>
      </c>
      <c r="H66" s="7">
        <f t="shared" si="0"/>
        <v>0.92760736196319016</v>
      </c>
    </row>
    <row r="67" spans="1:8" ht="20.100000000000001" customHeight="1">
      <c r="A67">
        <v>156</v>
      </c>
      <c r="B67" t="s">
        <v>73</v>
      </c>
      <c r="C67">
        <v>8</v>
      </c>
      <c r="D67">
        <v>45</v>
      </c>
      <c r="E67">
        <v>1907</v>
      </c>
      <c r="F67">
        <v>238.38</v>
      </c>
      <c r="G67">
        <v>1212</v>
      </c>
      <c r="H67" s="7">
        <f t="shared" si="0"/>
        <v>0.63555322496067124</v>
      </c>
    </row>
    <row r="68" spans="1:8" ht="20.100000000000001" customHeight="1">
      <c r="A68">
        <v>159</v>
      </c>
      <c r="B68" t="s">
        <v>74</v>
      </c>
      <c r="C68">
        <v>6</v>
      </c>
      <c r="D68">
        <v>22</v>
      </c>
      <c r="E68">
        <v>1901</v>
      </c>
      <c r="F68">
        <v>316.83</v>
      </c>
      <c r="G68">
        <v>1284</v>
      </c>
      <c r="H68" s="7">
        <f t="shared" si="0"/>
        <v>0.67543398211467653</v>
      </c>
    </row>
    <row r="69" spans="1:8" ht="20.100000000000001" customHeight="1">
      <c r="A69">
        <v>161</v>
      </c>
      <c r="B69" t="s">
        <v>75</v>
      </c>
      <c r="C69">
        <v>11</v>
      </c>
      <c r="D69">
        <v>113</v>
      </c>
      <c r="E69">
        <v>3563</v>
      </c>
      <c r="F69">
        <v>323.91000000000003</v>
      </c>
      <c r="G69">
        <v>2340</v>
      </c>
      <c r="H69" s="7">
        <f t="shared" ref="H69:H132" si="4">G69/E69</f>
        <v>0.65674992983440916</v>
      </c>
    </row>
    <row r="70" spans="1:8" ht="20.100000000000001" customHeight="1">
      <c r="A70">
        <v>167</v>
      </c>
      <c r="B70" t="s">
        <v>74</v>
      </c>
      <c r="C70">
        <v>3</v>
      </c>
      <c r="D70">
        <v>26</v>
      </c>
      <c r="E70">
        <v>741</v>
      </c>
      <c r="F70">
        <v>247</v>
      </c>
      <c r="G70">
        <v>504</v>
      </c>
      <c r="H70" s="7">
        <f t="shared" si="4"/>
        <v>0.68016194331983804</v>
      </c>
    </row>
    <row r="71" spans="1:8" ht="20.100000000000001" customHeight="1">
      <c r="A71">
        <v>171</v>
      </c>
      <c r="B71" t="s">
        <v>71</v>
      </c>
      <c r="C71">
        <v>10</v>
      </c>
      <c r="D71">
        <v>177</v>
      </c>
      <c r="E71">
        <v>7323</v>
      </c>
      <c r="F71">
        <v>732.3</v>
      </c>
      <c r="G71">
        <v>4008</v>
      </c>
      <c r="H71" s="7">
        <f t="shared" si="4"/>
        <v>0.54731667349446944</v>
      </c>
    </row>
    <row r="72" spans="1:8" ht="20.100000000000001" customHeight="1">
      <c r="A72">
        <v>174</v>
      </c>
      <c r="B72" t="s">
        <v>76</v>
      </c>
      <c r="C72">
        <v>6</v>
      </c>
      <c r="D72">
        <v>189</v>
      </c>
      <c r="E72">
        <v>4969</v>
      </c>
      <c r="F72">
        <v>828.17</v>
      </c>
      <c r="G72">
        <v>2892</v>
      </c>
      <c r="H72" s="7">
        <f t="shared" si="4"/>
        <v>0.58200845240491039</v>
      </c>
    </row>
    <row r="73" spans="1:8" ht="20.100000000000001" customHeight="1">
      <c r="A73">
        <v>176</v>
      </c>
      <c r="B73" t="s">
        <v>63</v>
      </c>
      <c r="C73">
        <v>6</v>
      </c>
      <c r="D73">
        <v>17</v>
      </c>
      <c r="E73">
        <v>661</v>
      </c>
      <c r="F73">
        <v>110.17</v>
      </c>
      <c r="G73">
        <v>444</v>
      </c>
      <c r="H73" s="7">
        <f t="shared" si="4"/>
        <v>0.67170953101361575</v>
      </c>
    </row>
    <row r="74" spans="1:8" ht="20.100000000000001" customHeight="1">
      <c r="A74">
        <v>178</v>
      </c>
      <c r="B74" t="s">
        <v>77</v>
      </c>
      <c r="C74">
        <v>17</v>
      </c>
      <c r="D74">
        <v>48</v>
      </c>
      <c r="E74">
        <v>3371</v>
      </c>
      <c r="F74">
        <v>198.29</v>
      </c>
      <c r="G74">
        <v>2808</v>
      </c>
      <c r="H74" s="7">
        <f t="shared" si="4"/>
        <v>0.8329872441412044</v>
      </c>
    </row>
    <row r="75" spans="1:8" ht="20.100000000000001" customHeight="1">
      <c r="A75">
        <v>179</v>
      </c>
      <c r="B75" t="s">
        <v>78</v>
      </c>
      <c r="C75">
        <v>6</v>
      </c>
      <c r="D75">
        <v>40</v>
      </c>
      <c r="E75">
        <v>1482</v>
      </c>
      <c r="F75">
        <v>247</v>
      </c>
      <c r="G75">
        <v>732</v>
      </c>
      <c r="H75" s="7">
        <f t="shared" si="4"/>
        <v>0.49392712550607287</v>
      </c>
    </row>
    <row r="76" spans="1:8" ht="20.100000000000001" customHeight="1">
      <c r="A76">
        <v>185</v>
      </c>
      <c r="B76" t="s">
        <v>77</v>
      </c>
      <c r="C76">
        <v>18</v>
      </c>
      <c r="D76">
        <v>159</v>
      </c>
      <c r="E76">
        <v>11959</v>
      </c>
      <c r="F76">
        <v>664.39</v>
      </c>
      <c r="G76">
        <v>3120</v>
      </c>
      <c r="H76" s="7">
        <f t="shared" si="4"/>
        <v>0.26089137887783259</v>
      </c>
    </row>
    <row r="77" spans="1:8" ht="20.100000000000001" customHeight="1">
      <c r="A77">
        <v>191</v>
      </c>
      <c r="B77" t="s">
        <v>79</v>
      </c>
      <c r="C77">
        <v>12</v>
      </c>
      <c r="D77">
        <v>61</v>
      </c>
      <c r="E77">
        <v>2108</v>
      </c>
      <c r="F77">
        <v>175.67</v>
      </c>
      <c r="G77">
        <v>1728</v>
      </c>
      <c r="H77" s="7">
        <f t="shared" si="4"/>
        <v>0.81973434535104361</v>
      </c>
    </row>
    <row r="78" spans="1:8" ht="20.100000000000001" customHeight="1">
      <c r="A78">
        <v>196</v>
      </c>
      <c r="B78" t="s">
        <v>75</v>
      </c>
      <c r="C78">
        <v>8</v>
      </c>
      <c r="D78">
        <v>38</v>
      </c>
      <c r="E78">
        <v>2162</v>
      </c>
      <c r="F78">
        <v>270.25</v>
      </c>
      <c r="G78">
        <v>1824</v>
      </c>
      <c r="H78" s="7">
        <f t="shared" si="4"/>
        <v>0.84366327474560587</v>
      </c>
    </row>
    <row r="79" spans="1:8" ht="20.100000000000001" customHeight="1">
      <c r="A79">
        <v>198</v>
      </c>
      <c r="B79" t="s">
        <v>53</v>
      </c>
      <c r="C79">
        <v>2</v>
      </c>
      <c r="D79">
        <v>0</v>
      </c>
      <c r="E79">
        <v>372</v>
      </c>
      <c r="F79">
        <v>186</v>
      </c>
      <c r="G79">
        <v>312</v>
      </c>
      <c r="H79" s="7">
        <f t="shared" si="4"/>
        <v>0.83870967741935487</v>
      </c>
    </row>
    <row r="80" spans="1:8" ht="20.100000000000001" customHeight="1">
      <c r="A80">
        <v>201</v>
      </c>
      <c r="B80" t="s">
        <v>31</v>
      </c>
      <c r="C80">
        <v>1</v>
      </c>
      <c r="D80">
        <v>0</v>
      </c>
      <c r="E80">
        <v>30</v>
      </c>
      <c r="F80">
        <v>30</v>
      </c>
      <c r="G80">
        <v>0</v>
      </c>
      <c r="H80" s="7">
        <f t="shared" si="4"/>
        <v>0</v>
      </c>
    </row>
    <row r="81" spans="1:8" ht="20.100000000000001" customHeight="1">
      <c r="A81">
        <v>205</v>
      </c>
      <c r="B81" t="s">
        <v>71</v>
      </c>
      <c r="C81">
        <v>2</v>
      </c>
      <c r="D81">
        <v>12</v>
      </c>
      <c r="E81">
        <v>1240</v>
      </c>
      <c r="F81">
        <v>620</v>
      </c>
      <c r="G81">
        <v>1044</v>
      </c>
      <c r="H81" s="7">
        <f t="shared" si="4"/>
        <v>0.84193548387096773</v>
      </c>
    </row>
    <row r="82" spans="1:8" ht="20.100000000000001" customHeight="1">
      <c r="A82">
        <v>206</v>
      </c>
      <c r="B82" t="s">
        <v>80</v>
      </c>
      <c r="C82">
        <v>2</v>
      </c>
      <c r="D82">
        <v>24</v>
      </c>
      <c r="E82">
        <v>1672</v>
      </c>
      <c r="F82">
        <v>836</v>
      </c>
      <c r="G82">
        <v>1140</v>
      </c>
      <c r="H82" s="7">
        <f t="shared" si="4"/>
        <v>0.68181818181818177</v>
      </c>
    </row>
    <row r="83" spans="1:8" ht="20.100000000000001" customHeight="1">
      <c r="A83">
        <v>208</v>
      </c>
      <c r="B83" t="s">
        <v>81</v>
      </c>
      <c r="C83">
        <v>29</v>
      </c>
      <c r="D83">
        <v>78</v>
      </c>
      <c r="E83">
        <v>2873</v>
      </c>
      <c r="F83">
        <v>99.07</v>
      </c>
      <c r="G83">
        <v>240</v>
      </c>
      <c r="H83" s="7">
        <f t="shared" si="4"/>
        <v>8.3536373129133312E-2</v>
      </c>
    </row>
    <row r="84" spans="1:8" ht="20.100000000000001" customHeight="1">
      <c r="A84">
        <v>209</v>
      </c>
      <c r="B84" t="s">
        <v>63</v>
      </c>
      <c r="C84">
        <v>1</v>
      </c>
      <c r="D84">
        <v>0</v>
      </c>
      <c r="E84">
        <v>65</v>
      </c>
      <c r="F84">
        <v>65</v>
      </c>
      <c r="G84">
        <v>6048</v>
      </c>
      <c r="H84" s="7">
        <f>G84/E84</f>
        <v>93.046153846153842</v>
      </c>
    </row>
    <row r="85" spans="1:8" ht="20.100000000000001" customHeight="1">
      <c r="A85">
        <v>211</v>
      </c>
      <c r="B85" t="s">
        <v>49</v>
      </c>
      <c r="C85">
        <v>12</v>
      </c>
      <c r="D85">
        <v>31</v>
      </c>
      <c r="E85">
        <v>3099</v>
      </c>
      <c r="F85">
        <v>258.25</v>
      </c>
      <c r="G85">
        <v>1980</v>
      </c>
      <c r="H85" s="7">
        <f t="shared" si="4"/>
        <v>0.63891577928363985</v>
      </c>
    </row>
    <row r="86" spans="1:8" ht="20.100000000000001" customHeight="1">
      <c r="A86">
        <v>212</v>
      </c>
      <c r="B86" t="s">
        <v>82</v>
      </c>
      <c r="C86">
        <v>4</v>
      </c>
      <c r="D86">
        <v>27</v>
      </c>
      <c r="E86">
        <v>1627</v>
      </c>
      <c r="F86">
        <v>406.75</v>
      </c>
      <c r="G86">
        <v>1176</v>
      </c>
      <c r="H86" s="7">
        <f t="shared" si="4"/>
        <v>0.72280270436385985</v>
      </c>
    </row>
    <row r="87" spans="1:8" ht="20.100000000000001" customHeight="1">
      <c r="A87">
        <v>215</v>
      </c>
      <c r="B87" t="s">
        <v>10</v>
      </c>
      <c r="C87">
        <v>3</v>
      </c>
      <c r="D87">
        <v>62</v>
      </c>
      <c r="E87">
        <v>1552</v>
      </c>
      <c r="F87">
        <v>517.33000000000004</v>
      </c>
      <c r="G87">
        <v>672</v>
      </c>
      <c r="H87" s="7">
        <f t="shared" si="4"/>
        <v>0.4329896907216495</v>
      </c>
    </row>
    <row r="88" spans="1:8" ht="20.100000000000001" customHeight="1">
      <c r="A88">
        <v>216</v>
      </c>
      <c r="B88" t="s">
        <v>83</v>
      </c>
      <c r="C88">
        <v>5</v>
      </c>
      <c r="D88">
        <v>30</v>
      </c>
      <c r="E88">
        <v>1490</v>
      </c>
      <c r="F88">
        <v>298</v>
      </c>
      <c r="G88">
        <v>612</v>
      </c>
      <c r="H88" s="7">
        <f>G88/E88</f>
        <v>0.41073825503355704</v>
      </c>
    </row>
    <row r="89" spans="1:8" ht="20.100000000000001" customHeight="1">
      <c r="A89">
        <v>217</v>
      </c>
      <c r="B89" t="s">
        <v>84</v>
      </c>
      <c r="C89">
        <v>1</v>
      </c>
      <c r="D89">
        <v>0</v>
      </c>
      <c r="E89">
        <v>228</v>
      </c>
      <c r="F89">
        <v>228</v>
      </c>
      <c r="G89">
        <v>0</v>
      </c>
      <c r="H89" s="7">
        <f t="shared" si="4"/>
        <v>0</v>
      </c>
    </row>
    <row r="90" spans="1:8" ht="20.100000000000001" customHeight="1">
      <c r="A90">
        <v>222</v>
      </c>
      <c r="B90" t="s">
        <v>26</v>
      </c>
      <c r="C90">
        <v>7</v>
      </c>
      <c r="D90">
        <v>58</v>
      </c>
      <c r="E90">
        <v>1749</v>
      </c>
      <c r="F90">
        <v>249.86</v>
      </c>
      <c r="G90">
        <v>1056</v>
      </c>
      <c r="H90" s="7">
        <f t="shared" si="4"/>
        <v>0.60377358490566035</v>
      </c>
    </row>
    <row r="91" spans="1:8" ht="20.100000000000001" customHeight="1">
      <c r="A91">
        <v>225</v>
      </c>
      <c r="B91" t="s">
        <v>85</v>
      </c>
      <c r="C91">
        <v>1</v>
      </c>
      <c r="D91">
        <v>15</v>
      </c>
      <c r="E91">
        <v>332</v>
      </c>
      <c r="F91">
        <v>332</v>
      </c>
      <c r="G91">
        <v>288</v>
      </c>
      <c r="H91" s="7">
        <f t="shared" si="4"/>
        <v>0.86746987951807231</v>
      </c>
    </row>
    <row r="92" spans="1:8" ht="20.100000000000001" customHeight="1">
      <c r="A92">
        <v>226</v>
      </c>
      <c r="B92" t="s">
        <v>86</v>
      </c>
      <c r="C92">
        <v>12</v>
      </c>
      <c r="D92">
        <v>83</v>
      </c>
      <c r="E92">
        <v>3844</v>
      </c>
      <c r="F92">
        <v>320.33</v>
      </c>
      <c r="G92">
        <v>3564</v>
      </c>
      <c r="H92" s="7">
        <f t="shared" si="4"/>
        <v>0.92715920915712802</v>
      </c>
    </row>
    <row r="93" spans="1:8" ht="20.100000000000001" customHeight="1">
      <c r="A93">
        <v>228</v>
      </c>
      <c r="B93" t="s">
        <v>87</v>
      </c>
      <c r="C93">
        <v>4</v>
      </c>
      <c r="D93">
        <v>35</v>
      </c>
      <c r="E93">
        <v>1624</v>
      </c>
      <c r="F93">
        <v>406</v>
      </c>
      <c r="G93">
        <v>948</v>
      </c>
      <c r="H93" s="7">
        <f t="shared" si="4"/>
        <v>0.58374384236453203</v>
      </c>
    </row>
    <row r="94" spans="1:8" ht="20.100000000000001" customHeight="1">
      <c r="A94">
        <v>229</v>
      </c>
      <c r="B94" t="s">
        <v>74</v>
      </c>
      <c r="C94">
        <v>6</v>
      </c>
      <c r="D94">
        <v>77</v>
      </c>
      <c r="E94">
        <v>3005</v>
      </c>
      <c r="F94">
        <v>500.83</v>
      </c>
      <c r="G94">
        <v>2340</v>
      </c>
      <c r="H94" s="7">
        <f t="shared" si="4"/>
        <v>0.77870216306156403</v>
      </c>
    </row>
    <row r="95" spans="1:8" ht="20.100000000000001" customHeight="1">
      <c r="A95">
        <v>230</v>
      </c>
      <c r="B95" t="s">
        <v>86</v>
      </c>
      <c r="C95">
        <v>14</v>
      </c>
      <c r="D95">
        <v>118</v>
      </c>
      <c r="E95">
        <v>6430</v>
      </c>
      <c r="F95">
        <v>459.29</v>
      </c>
      <c r="G95">
        <v>3444</v>
      </c>
      <c r="H95" s="7">
        <f t="shared" si="4"/>
        <v>0.53561430793157072</v>
      </c>
    </row>
    <row r="96" spans="1:8" ht="20.100000000000001" customHeight="1">
      <c r="A96">
        <v>234</v>
      </c>
      <c r="B96" t="s">
        <v>35</v>
      </c>
      <c r="C96">
        <v>2</v>
      </c>
      <c r="D96">
        <v>31</v>
      </c>
      <c r="E96">
        <v>993</v>
      </c>
      <c r="F96">
        <v>496.5</v>
      </c>
      <c r="G96">
        <v>768</v>
      </c>
      <c r="H96" s="7">
        <f t="shared" si="4"/>
        <v>0.77341389728096677</v>
      </c>
    </row>
    <row r="97" spans="1:8" ht="20.100000000000001" customHeight="1">
      <c r="A97">
        <v>235</v>
      </c>
      <c r="B97" t="s">
        <v>88</v>
      </c>
      <c r="C97">
        <v>5</v>
      </c>
      <c r="D97">
        <v>6</v>
      </c>
      <c r="E97">
        <v>808</v>
      </c>
      <c r="F97">
        <v>161.6</v>
      </c>
      <c r="G97">
        <v>0</v>
      </c>
      <c r="H97" s="7">
        <f t="shared" si="4"/>
        <v>0</v>
      </c>
    </row>
    <row r="98" spans="1:8" ht="20.100000000000001" customHeight="1">
      <c r="A98">
        <v>237</v>
      </c>
      <c r="B98" t="s">
        <v>89</v>
      </c>
      <c r="C98">
        <v>1</v>
      </c>
      <c r="D98">
        <v>1</v>
      </c>
      <c r="E98">
        <v>158</v>
      </c>
      <c r="F98">
        <v>158</v>
      </c>
      <c r="G98">
        <v>0</v>
      </c>
      <c r="H98" s="7">
        <f t="shared" si="4"/>
        <v>0</v>
      </c>
    </row>
    <row r="99" spans="1:8" ht="20.100000000000001" customHeight="1">
      <c r="A99">
        <v>242</v>
      </c>
      <c r="B99" t="s">
        <v>90</v>
      </c>
      <c r="C99">
        <v>44</v>
      </c>
      <c r="D99">
        <v>902</v>
      </c>
      <c r="E99">
        <v>29878</v>
      </c>
      <c r="F99">
        <v>679.05</v>
      </c>
      <c r="G99">
        <v>18960</v>
      </c>
      <c r="H99" s="7">
        <f t="shared" si="4"/>
        <v>0.63458062788673941</v>
      </c>
    </row>
    <row r="100" spans="1:8" ht="20.100000000000001" customHeight="1">
      <c r="A100">
        <v>243</v>
      </c>
      <c r="B100" t="s">
        <v>31</v>
      </c>
      <c r="C100">
        <v>1</v>
      </c>
      <c r="D100">
        <v>0</v>
      </c>
      <c r="E100">
        <v>30</v>
      </c>
      <c r="F100">
        <v>30</v>
      </c>
      <c r="G100">
        <v>0</v>
      </c>
      <c r="H100" s="7">
        <f t="shared" si="4"/>
        <v>0</v>
      </c>
    </row>
    <row r="101" spans="1:8" ht="20.100000000000001" customHeight="1">
      <c r="A101">
        <v>244</v>
      </c>
      <c r="B101" t="s">
        <v>49</v>
      </c>
      <c r="C101">
        <v>6</v>
      </c>
      <c r="D101">
        <v>37</v>
      </c>
      <c r="E101">
        <v>1682</v>
      </c>
      <c r="F101">
        <v>280.33</v>
      </c>
      <c r="G101">
        <v>1104</v>
      </c>
      <c r="H101" s="7">
        <f t="shared" si="4"/>
        <v>0.65636147443519621</v>
      </c>
    </row>
    <row r="102" spans="1:8" ht="20.100000000000001" customHeight="1">
      <c r="A102">
        <v>256</v>
      </c>
      <c r="B102" t="s">
        <v>91</v>
      </c>
      <c r="C102">
        <v>5</v>
      </c>
      <c r="D102">
        <v>41</v>
      </c>
      <c r="E102">
        <v>1054</v>
      </c>
      <c r="F102">
        <v>210.8</v>
      </c>
      <c r="G102">
        <v>1008</v>
      </c>
      <c r="H102" s="7">
        <f t="shared" si="4"/>
        <v>0.9563567362428842</v>
      </c>
    </row>
    <row r="103" spans="1:8" ht="20.100000000000001" customHeight="1">
      <c r="A103">
        <v>258</v>
      </c>
      <c r="B103" t="s">
        <v>92</v>
      </c>
      <c r="C103">
        <v>10</v>
      </c>
      <c r="D103">
        <v>60</v>
      </c>
      <c r="E103">
        <v>6276</v>
      </c>
      <c r="F103">
        <v>627.6</v>
      </c>
      <c r="G103">
        <v>2640</v>
      </c>
      <c r="H103" s="7">
        <f t="shared" si="4"/>
        <v>0.42065009560229444</v>
      </c>
    </row>
    <row r="104" spans="1:8" ht="20.100000000000001" customHeight="1">
      <c r="A104">
        <v>261</v>
      </c>
      <c r="B104" t="s">
        <v>63</v>
      </c>
      <c r="C104">
        <v>1</v>
      </c>
      <c r="D104">
        <v>0</v>
      </c>
      <c r="E104">
        <v>162</v>
      </c>
      <c r="F104">
        <v>162</v>
      </c>
      <c r="G104">
        <v>0</v>
      </c>
      <c r="H104" s="7">
        <f t="shared" si="4"/>
        <v>0</v>
      </c>
    </row>
    <row r="105" spans="1:8" ht="20.100000000000001" customHeight="1">
      <c r="A105">
        <v>263</v>
      </c>
      <c r="B105" t="s">
        <v>93</v>
      </c>
      <c r="C105">
        <v>12</v>
      </c>
      <c r="D105">
        <v>141</v>
      </c>
      <c r="E105">
        <v>4508</v>
      </c>
      <c r="F105">
        <v>375.67</v>
      </c>
      <c r="G105">
        <v>3132</v>
      </c>
      <c r="H105" s="7">
        <f t="shared" si="4"/>
        <v>0.69476486246672586</v>
      </c>
    </row>
    <row r="106" spans="1:8" ht="20.100000000000001" customHeight="1">
      <c r="A106">
        <v>266</v>
      </c>
      <c r="B106" t="s">
        <v>75</v>
      </c>
      <c r="C106">
        <v>10</v>
      </c>
      <c r="D106">
        <v>123</v>
      </c>
      <c r="E106">
        <v>4114</v>
      </c>
      <c r="F106">
        <v>411.4</v>
      </c>
      <c r="G106">
        <v>3456</v>
      </c>
      <c r="H106" s="7">
        <f t="shared" si="4"/>
        <v>0.84005833738454061</v>
      </c>
    </row>
    <row r="107" spans="1:8" ht="20.100000000000001" customHeight="1">
      <c r="A107">
        <v>271</v>
      </c>
      <c r="B107" t="s">
        <v>94</v>
      </c>
      <c r="C107">
        <v>7</v>
      </c>
      <c r="D107">
        <v>16</v>
      </c>
      <c r="E107">
        <v>1226</v>
      </c>
      <c r="F107">
        <v>175.14</v>
      </c>
      <c r="G107">
        <v>540</v>
      </c>
      <c r="H107" s="7">
        <f t="shared" si="4"/>
        <v>0.44045676998368677</v>
      </c>
    </row>
    <row r="108" spans="1:8" ht="20.100000000000001" customHeight="1">
      <c r="A108">
        <v>273</v>
      </c>
      <c r="B108" t="s">
        <v>93</v>
      </c>
      <c r="C108">
        <v>9</v>
      </c>
      <c r="D108">
        <v>18</v>
      </c>
      <c r="E108">
        <v>2140</v>
      </c>
      <c r="F108">
        <v>237.78</v>
      </c>
      <c r="G108">
        <v>468</v>
      </c>
      <c r="H108" s="7">
        <f t="shared" si="4"/>
        <v>0.21869158878504674</v>
      </c>
    </row>
    <row r="109" spans="1:8" ht="20.100000000000001" customHeight="1">
      <c r="A109">
        <v>274</v>
      </c>
      <c r="B109" t="s">
        <v>95</v>
      </c>
      <c r="C109">
        <v>10</v>
      </c>
      <c r="D109">
        <v>120</v>
      </c>
      <c r="E109">
        <v>4477</v>
      </c>
      <c r="F109">
        <v>447.7</v>
      </c>
      <c r="G109">
        <v>4332</v>
      </c>
      <c r="H109" s="7">
        <f t="shared" si="4"/>
        <v>0.9676122403395131</v>
      </c>
    </row>
    <row r="110" spans="1:8" ht="20.100000000000001" customHeight="1">
      <c r="A110">
        <v>275</v>
      </c>
      <c r="B110" t="s">
        <v>59</v>
      </c>
      <c r="C110">
        <v>10</v>
      </c>
      <c r="D110">
        <v>233</v>
      </c>
      <c r="E110">
        <v>3819</v>
      </c>
      <c r="F110">
        <v>381.9</v>
      </c>
      <c r="G110">
        <v>2364</v>
      </c>
      <c r="H110" s="7">
        <f t="shared" si="4"/>
        <v>0.6190102120974077</v>
      </c>
    </row>
    <row r="111" spans="1:8" ht="20.100000000000001" customHeight="1">
      <c r="A111">
        <v>281</v>
      </c>
      <c r="B111" t="s">
        <v>96</v>
      </c>
      <c r="C111">
        <v>4</v>
      </c>
      <c r="D111">
        <v>36</v>
      </c>
      <c r="E111">
        <v>929</v>
      </c>
      <c r="F111">
        <v>232.25</v>
      </c>
      <c r="G111">
        <v>312</v>
      </c>
      <c r="H111" s="7">
        <f t="shared" si="4"/>
        <v>0.33584499461786865</v>
      </c>
    </row>
    <row r="112" spans="1:8" ht="20.100000000000001" customHeight="1">
      <c r="A112">
        <v>283</v>
      </c>
      <c r="B112" t="s">
        <v>96</v>
      </c>
      <c r="C112">
        <v>0</v>
      </c>
      <c r="D112">
        <v>0</v>
      </c>
      <c r="E112">
        <v>0</v>
      </c>
      <c r="F112"/>
      <c r="G112">
        <v>0</v>
      </c>
      <c r="H112" s="7"/>
    </row>
    <row r="113" spans="1:8" ht="20.100000000000001" customHeight="1">
      <c r="A113">
        <v>284</v>
      </c>
      <c r="B113" t="s">
        <v>31</v>
      </c>
      <c r="C113">
        <v>6</v>
      </c>
      <c r="D113">
        <v>41</v>
      </c>
      <c r="E113">
        <v>2395</v>
      </c>
      <c r="F113">
        <v>399.17</v>
      </c>
      <c r="G113">
        <v>1272</v>
      </c>
      <c r="H113" s="7">
        <f t="shared" si="4"/>
        <v>0.5311064718162839</v>
      </c>
    </row>
    <row r="114" spans="1:8" ht="20.100000000000001" customHeight="1">
      <c r="A114">
        <v>291</v>
      </c>
      <c r="B114" t="s">
        <v>59</v>
      </c>
      <c r="C114">
        <v>7</v>
      </c>
      <c r="D114">
        <v>1</v>
      </c>
      <c r="E114">
        <v>825</v>
      </c>
      <c r="F114">
        <v>117.86</v>
      </c>
      <c r="G114">
        <v>732</v>
      </c>
      <c r="H114" s="7">
        <f t="shared" si="4"/>
        <v>0.88727272727272732</v>
      </c>
    </row>
    <row r="115" spans="1:8" ht="20.100000000000001" customHeight="1">
      <c r="A115">
        <v>294</v>
      </c>
      <c r="B115" t="s">
        <v>63</v>
      </c>
      <c r="C115">
        <v>15</v>
      </c>
      <c r="D115">
        <v>61</v>
      </c>
      <c r="E115">
        <v>3552</v>
      </c>
      <c r="F115">
        <v>236.8</v>
      </c>
      <c r="G115">
        <v>1932</v>
      </c>
      <c r="H115" s="7">
        <f t="shared" si="4"/>
        <v>0.54391891891891897</v>
      </c>
    </row>
    <row r="116" spans="1:8" ht="20.100000000000001" customHeight="1">
      <c r="A116">
        <v>296</v>
      </c>
      <c r="B116" t="s">
        <v>55</v>
      </c>
      <c r="C116">
        <v>5</v>
      </c>
      <c r="D116">
        <v>84</v>
      </c>
      <c r="E116">
        <v>2307</v>
      </c>
      <c r="F116">
        <v>461.4</v>
      </c>
      <c r="G116">
        <v>2316</v>
      </c>
      <c r="H116" s="7">
        <f t="shared" si="4"/>
        <v>1.0039011703511054</v>
      </c>
    </row>
    <row r="117" spans="1:8" ht="20.100000000000001" customHeight="1">
      <c r="A117">
        <v>297</v>
      </c>
      <c r="B117" t="s">
        <v>63</v>
      </c>
      <c r="C117">
        <v>9</v>
      </c>
      <c r="D117">
        <v>44</v>
      </c>
      <c r="E117">
        <v>1984</v>
      </c>
      <c r="F117">
        <v>220.44</v>
      </c>
      <c r="G117">
        <v>1260</v>
      </c>
      <c r="H117" s="7">
        <f t="shared" si="4"/>
        <v>0.63508064516129037</v>
      </c>
    </row>
    <row r="118" spans="1:8" ht="20.100000000000001" customHeight="1">
      <c r="A118">
        <v>298</v>
      </c>
      <c r="B118" t="s">
        <v>79</v>
      </c>
      <c r="C118">
        <v>16</v>
      </c>
      <c r="D118">
        <v>284</v>
      </c>
      <c r="E118">
        <v>9735</v>
      </c>
      <c r="F118">
        <v>608.44000000000005</v>
      </c>
      <c r="G118">
        <v>2988</v>
      </c>
      <c r="H118" s="7">
        <f t="shared" si="4"/>
        <v>0.3069337442218798</v>
      </c>
    </row>
    <row r="119" spans="1:8" ht="20.100000000000001" customHeight="1">
      <c r="A119">
        <v>299</v>
      </c>
      <c r="B119" t="s">
        <v>97</v>
      </c>
      <c r="C119">
        <v>6</v>
      </c>
      <c r="D119">
        <v>4</v>
      </c>
      <c r="E119">
        <v>1531</v>
      </c>
      <c r="F119">
        <v>255.17</v>
      </c>
      <c r="G119">
        <v>264</v>
      </c>
      <c r="H119" s="7">
        <f t="shared" si="4"/>
        <v>0.17243631613324625</v>
      </c>
    </row>
    <row r="120" spans="1:8" ht="20.100000000000001" customHeight="1">
      <c r="A120">
        <v>302</v>
      </c>
      <c r="B120" t="s">
        <v>49</v>
      </c>
      <c r="C120">
        <v>4</v>
      </c>
      <c r="D120">
        <v>24</v>
      </c>
      <c r="E120">
        <v>1681</v>
      </c>
      <c r="F120">
        <v>420.25</v>
      </c>
      <c r="G120">
        <v>900</v>
      </c>
      <c r="H120" s="7">
        <f t="shared" si="4"/>
        <v>0.53539559785841762</v>
      </c>
    </row>
    <row r="121" spans="1:8" ht="20.100000000000001" customHeight="1">
      <c r="A121">
        <v>303</v>
      </c>
      <c r="B121" t="s">
        <v>33</v>
      </c>
      <c r="C121">
        <v>1</v>
      </c>
      <c r="D121">
        <v>14</v>
      </c>
      <c r="E121">
        <v>447</v>
      </c>
      <c r="F121">
        <v>447</v>
      </c>
      <c r="G121">
        <v>432</v>
      </c>
      <c r="H121" s="7">
        <f t="shared" si="4"/>
        <v>0.96644295302013428</v>
      </c>
    </row>
    <row r="122" spans="1:8" ht="20.100000000000001" customHeight="1">
      <c r="A122">
        <v>304</v>
      </c>
      <c r="B122" t="s">
        <v>54</v>
      </c>
      <c r="C122">
        <v>0</v>
      </c>
      <c r="D122">
        <v>0</v>
      </c>
      <c r="E122">
        <v>0</v>
      </c>
      <c r="F122"/>
      <c r="G122">
        <v>0</v>
      </c>
      <c r="H122" s="7"/>
    </row>
    <row r="123" spans="1:8" ht="20.100000000000001" customHeight="1">
      <c r="A123">
        <v>306</v>
      </c>
      <c r="B123" t="s">
        <v>49</v>
      </c>
      <c r="C123">
        <v>4</v>
      </c>
      <c r="D123">
        <v>27</v>
      </c>
      <c r="E123">
        <v>1013</v>
      </c>
      <c r="F123">
        <v>253.25</v>
      </c>
      <c r="G123">
        <v>444</v>
      </c>
      <c r="H123" s="7">
        <f t="shared" si="4"/>
        <v>0.43830207305034552</v>
      </c>
    </row>
    <row r="124" spans="1:8" ht="20.100000000000001" customHeight="1">
      <c r="A124">
        <v>307</v>
      </c>
      <c r="B124" t="s">
        <v>63</v>
      </c>
      <c r="C124">
        <v>7</v>
      </c>
      <c r="D124">
        <v>55</v>
      </c>
      <c r="E124">
        <v>1860</v>
      </c>
      <c r="F124">
        <v>265.70999999999998</v>
      </c>
      <c r="G124">
        <v>804</v>
      </c>
      <c r="H124" s="7">
        <f t="shared" si="4"/>
        <v>0.43225806451612903</v>
      </c>
    </row>
    <row r="125" spans="1:8" ht="20.100000000000001" customHeight="1">
      <c r="A125">
        <v>310</v>
      </c>
      <c r="B125" t="s">
        <v>31</v>
      </c>
      <c r="C125">
        <v>1</v>
      </c>
      <c r="D125">
        <v>0</v>
      </c>
      <c r="E125">
        <v>83</v>
      </c>
      <c r="F125">
        <v>83</v>
      </c>
      <c r="G125">
        <v>0</v>
      </c>
      <c r="H125" s="7">
        <f t="shared" si="4"/>
        <v>0</v>
      </c>
    </row>
    <row r="126" spans="1:8" ht="20.100000000000001" customHeight="1">
      <c r="A126">
        <v>311</v>
      </c>
      <c r="B126" t="s">
        <v>63</v>
      </c>
      <c r="C126">
        <v>6</v>
      </c>
      <c r="D126">
        <v>24</v>
      </c>
      <c r="E126">
        <v>1169</v>
      </c>
      <c r="F126">
        <v>194.83</v>
      </c>
      <c r="G126">
        <v>1008</v>
      </c>
      <c r="H126" s="7">
        <f t="shared" si="4"/>
        <v>0.86227544910179643</v>
      </c>
    </row>
    <row r="127" spans="1:8" ht="20.100000000000001" customHeight="1">
      <c r="A127">
        <v>312</v>
      </c>
      <c r="B127" t="s">
        <v>74</v>
      </c>
      <c r="C127">
        <v>9</v>
      </c>
      <c r="D127">
        <v>67</v>
      </c>
      <c r="E127">
        <v>2920</v>
      </c>
      <c r="F127">
        <v>324.44</v>
      </c>
      <c r="G127">
        <v>1116</v>
      </c>
      <c r="H127" s="7">
        <f t="shared" si="4"/>
        <v>0.38219178082191779</v>
      </c>
    </row>
    <row r="128" spans="1:8" ht="20.100000000000001" customHeight="1">
      <c r="A128">
        <v>313</v>
      </c>
      <c r="B128" t="s">
        <v>73</v>
      </c>
      <c r="C128">
        <v>6</v>
      </c>
      <c r="D128">
        <v>63</v>
      </c>
      <c r="E128">
        <v>4532</v>
      </c>
      <c r="F128">
        <v>755.33</v>
      </c>
      <c r="G128">
        <v>3480</v>
      </c>
      <c r="H128" s="7">
        <f t="shared" si="4"/>
        <v>0.76787290379523387</v>
      </c>
    </row>
    <row r="129" spans="1:8" ht="20.100000000000001" customHeight="1">
      <c r="A129">
        <v>314</v>
      </c>
      <c r="B129" t="s">
        <v>63</v>
      </c>
      <c r="C129">
        <v>9</v>
      </c>
      <c r="D129">
        <v>33</v>
      </c>
      <c r="E129">
        <v>1984</v>
      </c>
      <c r="F129">
        <v>220.44</v>
      </c>
      <c r="G129">
        <v>1116</v>
      </c>
      <c r="H129" s="7">
        <f t="shared" si="4"/>
        <v>0.5625</v>
      </c>
    </row>
    <row r="130" spans="1:8" ht="20.100000000000001" customHeight="1">
      <c r="A130">
        <v>316</v>
      </c>
      <c r="B130" t="s">
        <v>26</v>
      </c>
      <c r="C130">
        <v>0</v>
      </c>
      <c r="D130">
        <v>0</v>
      </c>
      <c r="E130">
        <v>8</v>
      </c>
      <c r="F130"/>
      <c r="G130">
        <v>0</v>
      </c>
      <c r="H130" s="7">
        <f t="shared" si="4"/>
        <v>0</v>
      </c>
    </row>
    <row r="131" spans="1:8" ht="20.100000000000001" customHeight="1">
      <c r="A131">
        <v>317</v>
      </c>
      <c r="B131" t="s">
        <v>98</v>
      </c>
      <c r="C131">
        <v>5</v>
      </c>
      <c r="D131">
        <v>86</v>
      </c>
      <c r="E131">
        <v>2113</v>
      </c>
      <c r="F131">
        <v>422.6</v>
      </c>
      <c r="G131">
        <v>1548</v>
      </c>
      <c r="H131" s="7">
        <f t="shared" si="4"/>
        <v>0.73260766682442024</v>
      </c>
    </row>
    <row r="132" spans="1:8" ht="20.100000000000001" customHeight="1">
      <c r="A132">
        <v>324</v>
      </c>
      <c r="B132" t="s">
        <v>91</v>
      </c>
      <c r="C132">
        <v>6</v>
      </c>
      <c r="D132">
        <v>222</v>
      </c>
      <c r="E132">
        <v>5074</v>
      </c>
      <c r="F132">
        <v>845.67</v>
      </c>
      <c r="G132">
        <v>2904</v>
      </c>
      <c r="H132" s="7">
        <f t="shared" si="4"/>
        <v>0.57232952305873075</v>
      </c>
    </row>
    <row r="133" spans="1:8" ht="20.100000000000001" customHeight="1">
      <c r="A133">
        <v>330</v>
      </c>
      <c r="B133" t="s">
        <v>63</v>
      </c>
      <c r="C133">
        <v>8</v>
      </c>
      <c r="D133">
        <v>38</v>
      </c>
      <c r="E133">
        <v>1526</v>
      </c>
      <c r="F133">
        <v>190.75</v>
      </c>
      <c r="G133">
        <v>1668</v>
      </c>
      <c r="H133" s="7">
        <f t="shared" ref="H133:H196" si="5">G133/E133</f>
        <v>1.09305373525557</v>
      </c>
    </row>
    <row r="134" spans="1:8" ht="20.100000000000001" customHeight="1">
      <c r="A134">
        <v>332</v>
      </c>
      <c r="B134" t="s">
        <v>63</v>
      </c>
      <c r="C134">
        <v>7</v>
      </c>
      <c r="D134">
        <v>34</v>
      </c>
      <c r="E134">
        <v>2175</v>
      </c>
      <c r="F134">
        <v>310.70999999999998</v>
      </c>
      <c r="G134">
        <v>804</v>
      </c>
      <c r="H134" s="7">
        <f t="shared" si="5"/>
        <v>0.36965517241379309</v>
      </c>
    </row>
    <row r="135" spans="1:8" ht="20.100000000000001" customHeight="1">
      <c r="A135">
        <v>334</v>
      </c>
      <c r="B135" t="s">
        <v>88</v>
      </c>
      <c r="C135">
        <v>10</v>
      </c>
      <c r="D135">
        <v>13</v>
      </c>
      <c r="E135">
        <v>918</v>
      </c>
      <c r="F135">
        <v>91.8</v>
      </c>
      <c r="G135">
        <v>216</v>
      </c>
      <c r="H135" s="7">
        <f t="shared" si="5"/>
        <v>0.23529411764705882</v>
      </c>
    </row>
    <row r="136" spans="1:8" ht="20.100000000000001" customHeight="1">
      <c r="A136">
        <v>335</v>
      </c>
      <c r="B136" t="s">
        <v>63</v>
      </c>
      <c r="C136">
        <v>3</v>
      </c>
      <c r="D136">
        <v>10</v>
      </c>
      <c r="E136">
        <v>315</v>
      </c>
      <c r="F136">
        <v>105</v>
      </c>
      <c r="G136">
        <v>240</v>
      </c>
      <c r="H136" s="7">
        <f t="shared" si="5"/>
        <v>0.76190476190476186</v>
      </c>
    </row>
    <row r="137" spans="1:8" ht="20.100000000000001" customHeight="1">
      <c r="A137">
        <v>337</v>
      </c>
      <c r="B137" t="s">
        <v>99</v>
      </c>
      <c r="C137">
        <v>1</v>
      </c>
      <c r="D137">
        <v>1</v>
      </c>
      <c r="E137">
        <v>67</v>
      </c>
      <c r="F137">
        <v>67</v>
      </c>
      <c r="G137">
        <v>0</v>
      </c>
      <c r="H137" s="7">
        <f t="shared" si="5"/>
        <v>0</v>
      </c>
    </row>
    <row r="138" spans="1:8" ht="20.100000000000001" customHeight="1">
      <c r="A138">
        <v>343</v>
      </c>
      <c r="B138" t="s">
        <v>100</v>
      </c>
      <c r="C138">
        <v>6</v>
      </c>
      <c r="D138">
        <v>25</v>
      </c>
      <c r="E138">
        <v>773</v>
      </c>
      <c r="F138">
        <v>128.83000000000001</v>
      </c>
      <c r="G138">
        <v>300</v>
      </c>
      <c r="H138" s="7">
        <f t="shared" si="5"/>
        <v>0.38809831824062097</v>
      </c>
    </row>
    <row r="139" spans="1:8" ht="20.100000000000001" customHeight="1">
      <c r="A139">
        <v>349</v>
      </c>
      <c r="B139" t="s">
        <v>101</v>
      </c>
      <c r="C139">
        <v>1</v>
      </c>
      <c r="D139">
        <v>1</v>
      </c>
      <c r="E139">
        <v>39</v>
      </c>
      <c r="F139">
        <v>39</v>
      </c>
      <c r="G139">
        <v>300</v>
      </c>
      <c r="H139" s="7">
        <f t="shared" si="5"/>
        <v>7.6923076923076925</v>
      </c>
    </row>
    <row r="140" spans="1:8" ht="20.100000000000001" customHeight="1">
      <c r="A140">
        <v>350</v>
      </c>
      <c r="B140" t="s">
        <v>101</v>
      </c>
      <c r="C140">
        <v>8</v>
      </c>
      <c r="D140">
        <v>165</v>
      </c>
      <c r="E140">
        <v>5413</v>
      </c>
      <c r="F140">
        <v>676.63</v>
      </c>
      <c r="G140">
        <v>3084</v>
      </c>
      <c r="H140" s="7">
        <f t="shared" si="5"/>
        <v>0.56973951598004802</v>
      </c>
    </row>
    <row r="141" spans="1:8" ht="20.100000000000001" customHeight="1">
      <c r="A141">
        <v>351</v>
      </c>
      <c r="B141" t="s">
        <v>101</v>
      </c>
      <c r="C141">
        <v>4</v>
      </c>
      <c r="D141">
        <v>64</v>
      </c>
      <c r="E141">
        <v>1643</v>
      </c>
      <c r="F141">
        <v>410.75</v>
      </c>
      <c r="G141">
        <v>1320</v>
      </c>
      <c r="H141" s="7">
        <f t="shared" si="5"/>
        <v>0.8034083992696287</v>
      </c>
    </row>
    <row r="142" spans="1:8" ht="20.100000000000001" customHeight="1">
      <c r="A142">
        <v>355</v>
      </c>
      <c r="B142" t="s">
        <v>94</v>
      </c>
      <c r="C142">
        <v>14</v>
      </c>
      <c r="D142">
        <v>56</v>
      </c>
      <c r="E142">
        <v>3315</v>
      </c>
      <c r="F142">
        <v>236.79</v>
      </c>
      <c r="G142">
        <v>1224</v>
      </c>
      <c r="H142" s="7">
        <f t="shared" si="5"/>
        <v>0.36923076923076925</v>
      </c>
    </row>
    <row r="143" spans="1:8" ht="20.100000000000001" customHeight="1">
      <c r="A143">
        <v>356</v>
      </c>
      <c r="B143" t="s">
        <v>55</v>
      </c>
      <c r="C143">
        <v>13</v>
      </c>
      <c r="D143">
        <v>85</v>
      </c>
      <c r="E143">
        <v>3143</v>
      </c>
      <c r="F143">
        <v>241.77</v>
      </c>
      <c r="G143">
        <v>2664</v>
      </c>
      <c r="H143" s="7">
        <f t="shared" si="5"/>
        <v>0.84759783646197895</v>
      </c>
    </row>
    <row r="144" spans="1:8" ht="20.100000000000001" customHeight="1">
      <c r="A144">
        <v>357</v>
      </c>
      <c r="B144" t="s">
        <v>102</v>
      </c>
      <c r="C144">
        <v>17</v>
      </c>
      <c r="D144">
        <v>140</v>
      </c>
      <c r="E144">
        <v>7022</v>
      </c>
      <c r="F144">
        <v>413.06</v>
      </c>
      <c r="G144">
        <v>3960</v>
      </c>
      <c r="H144" s="7">
        <f t="shared" si="5"/>
        <v>0.56394189689547136</v>
      </c>
    </row>
    <row r="145" spans="1:8" ht="20.100000000000001" customHeight="1">
      <c r="A145">
        <v>358</v>
      </c>
      <c r="B145" t="s">
        <v>55</v>
      </c>
      <c r="C145">
        <v>17</v>
      </c>
      <c r="D145">
        <v>106</v>
      </c>
      <c r="E145">
        <v>4930</v>
      </c>
      <c r="F145">
        <v>290</v>
      </c>
      <c r="G145">
        <v>2340</v>
      </c>
      <c r="H145" s="7">
        <f t="shared" si="5"/>
        <v>0.47464503042596351</v>
      </c>
    </row>
    <row r="146" spans="1:8" ht="20.100000000000001" customHeight="1">
      <c r="A146">
        <v>359</v>
      </c>
      <c r="B146" t="s">
        <v>63</v>
      </c>
      <c r="C146">
        <v>6</v>
      </c>
      <c r="D146">
        <v>53</v>
      </c>
      <c r="E146">
        <v>1779</v>
      </c>
      <c r="F146">
        <v>296.5</v>
      </c>
      <c r="G146">
        <v>1296</v>
      </c>
      <c r="H146" s="7">
        <f t="shared" si="5"/>
        <v>0.72849915682967958</v>
      </c>
    </row>
    <row r="147" spans="1:8" ht="20.100000000000001" customHeight="1">
      <c r="A147">
        <v>363</v>
      </c>
      <c r="B147" t="s">
        <v>58</v>
      </c>
      <c r="C147">
        <v>5</v>
      </c>
      <c r="D147">
        <v>93</v>
      </c>
      <c r="E147">
        <v>5072</v>
      </c>
      <c r="F147">
        <v>1014.4</v>
      </c>
      <c r="G147">
        <v>3324</v>
      </c>
      <c r="H147" s="7">
        <f t="shared" si="5"/>
        <v>0.65536277602523663</v>
      </c>
    </row>
    <row r="148" spans="1:8" ht="20.100000000000001" customHeight="1">
      <c r="A148">
        <v>365</v>
      </c>
      <c r="B148" t="s">
        <v>62</v>
      </c>
      <c r="C148">
        <v>14</v>
      </c>
      <c r="D148">
        <v>217</v>
      </c>
      <c r="E148">
        <v>7815</v>
      </c>
      <c r="F148">
        <v>558.21</v>
      </c>
      <c r="G148">
        <v>3072</v>
      </c>
      <c r="H148" s="7">
        <f t="shared" si="5"/>
        <v>0.39309021113243764</v>
      </c>
    </row>
    <row r="149" spans="1:8" ht="20.100000000000001" customHeight="1">
      <c r="A149">
        <v>366</v>
      </c>
      <c r="B149" t="s">
        <v>61</v>
      </c>
      <c r="C149">
        <v>5</v>
      </c>
      <c r="D149">
        <v>14</v>
      </c>
      <c r="E149">
        <v>2030</v>
      </c>
      <c r="F149">
        <v>406</v>
      </c>
      <c r="G149">
        <v>1140</v>
      </c>
      <c r="H149" s="7">
        <f t="shared" si="5"/>
        <v>0.56157635467980294</v>
      </c>
    </row>
    <row r="150" spans="1:8" ht="20.100000000000001" customHeight="1">
      <c r="A150">
        <v>368</v>
      </c>
      <c r="B150" t="s">
        <v>103</v>
      </c>
      <c r="C150">
        <v>16</v>
      </c>
      <c r="D150">
        <v>110</v>
      </c>
      <c r="E150">
        <v>2991</v>
      </c>
      <c r="F150">
        <v>186.94</v>
      </c>
      <c r="G150">
        <v>1680</v>
      </c>
      <c r="H150" s="7">
        <f t="shared" si="5"/>
        <v>0.56168505516549649</v>
      </c>
    </row>
    <row r="151" spans="1:8" ht="20.100000000000001" customHeight="1">
      <c r="A151">
        <v>373</v>
      </c>
      <c r="B151" t="s">
        <v>104</v>
      </c>
      <c r="C151">
        <v>13</v>
      </c>
      <c r="D151">
        <v>174</v>
      </c>
      <c r="E151">
        <v>3153</v>
      </c>
      <c r="F151">
        <v>242.54</v>
      </c>
      <c r="G151">
        <v>2172</v>
      </c>
      <c r="H151" s="7">
        <f t="shared" si="5"/>
        <v>0.68886774500475734</v>
      </c>
    </row>
    <row r="152" spans="1:8" ht="20.100000000000001" customHeight="1">
      <c r="A152">
        <v>383</v>
      </c>
      <c r="B152" t="s">
        <v>105</v>
      </c>
      <c r="C152">
        <v>1</v>
      </c>
      <c r="D152">
        <v>12</v>
      </c>
      <c r="E152">
        <v>516</v>
      </c>
      <c r="F152">
        <v>516</v>
      </c>
      <c r="G152">
        <v>396</v>
      </c>
      <c r="H152" s="7">
        <f t="shared" si="5"/>
        <v>0.76744186046511631</v>
      </c>
    </row>
    <row r="153" spans="1:8" ht="20.100000000000001" customHeight="1">
      <c r="A153">
        <v>392</v>
      </c>
      <c r="B153" t="s">
        <v>63</v>
      </c>
      <c r="C153">
        <v>14</v>
      </c>
      <c r="D153">
        <v>152</v>
      </c>
      <c r="E153">
        <v>5687</v>
      </c>
      <c r="F153">
        <v>406.21</v>
      </c>
      <c r="G153">
        <v>4668</v>
      </c>
      <c r="H153" s="7">
        <f t="shared" si="5"/>
        <v>0.82081941269562164</v>
      </c>
    </row>
    <row r="154" spans="1:8" ht="20.100000000000001" customHeight="1">
      <c r="A154">
        <v>401</v>
      </c>
      <c r="B154" t="s">
        <v>63</v>
      </c>
      <c r="C154">
        <v>13</v>
      </c>
      <c r="D154">
        <v>87</v>
      </c>
      <c r="E154">
        <v>2411</v>
      </c>
      <c r="F154">
        <v>185.46</v>
      </c>
      <c r="G154">
        <v>1728</v>
      </c>
      <c r="H154" s="7">
        <f t="shared" si="5"/>
        <v>0.71671505599336371</v>
      </c>
    </row>
    <row r="155" spans="1:8" ht="20.100000000000001" customHeight="1">
      <c r="A155">
        <v>409</v>
      </c>
      <c r="B155" t="s">
        <v>106</v>
      </c>
      <c r="C155">
        <v>8</v>
      </c>
      <c r="D155">
        <v>26</v>
      </c>
      <c r="E155">
        <v>1725</v>
      </c>
      <c r="F155">
        <v>215.63</v>
      </c>
      <c r="G155">
        <v>1200</v>
      </c>
      <c r="H155" s="7">
        <f t="shared" si="5"/>
        <v>0.69565217391304346</v>
      </c>
    </row>
    <row r="156" spans="1:8" ht="20.100000000000001" customHeight="1">
      <c r="A156">
        <v>416</v>
      </c>
      <c r="B156" t="s">
        <v>53</v>
      </c>
      <c r="C156">
        <v>10</v>
      </c>
      <c r="D156">
        <v>12</v>
      </c>
      <c r="E156">
        <v>1199</v>
      </c>
      <c r="F156">
        <v>119.9</v>
      </c>
      <c r="G156">
        <v>900</v>
      </c>
      <c r="H156" s="7">
        <f t="shared" si="5"/>
        <v>0.75062552126772308</v>
      </c>
    </row>
    <row r="157" spans="1:8" ht="20.100000000000001" customHeight="1">
      <c r="A157">
        <v>421</v>
      </c>
      <c r="B157" t="s">
        <v>33</v>
      </c>
      <c r="C157">
        <v>1</v>
      </c>
      <c r="D157">
        <v>0</v>
      </c>
      <c r="E157">
        <v>65</v>
      </c>
      <c r="F157">
        <v>65</v>
      </c>
      <c r="G157">
        <v>0</v>
      </c>
      <c r="H157" s="7">
        <f t="shared" si="5"/>
        <v>0</v>
      </c>
    </row>
    <row r="158" spans="1:8" ht="20.100000000000001" customHeight="1">
      <c r="A158">
        <v>424</v>
      </c>
      <c r="B158" t="s">
        <v>60</v>
      </c>
      <c r="C158">
        <v>13</v>
      </c>
      <c r="D158">
        <v>151</v>
      </c>
      <c r="E158">
        <v>3526</v>
      </c>
      <c r="F158">
        <v>271.23</v>
      </c>
      <c r="G158">
        <v>2712</v>
      </c>
      <c r="H158" s="7">
        <f t="shared" si="5"/>
        <v>0.76914350538854226</v>
      </c>
    </row>
    <row r="159" spans="1:8" ht="20.100000000000001" customHeight="1">
      <c r="A159">
        <v>427</v>
      </c>
      <c r="B159" t="s">
        <v>102</v>
      </c>
      <c r="C159">
        <v>3</v>
      </c>
      <c r="D159">
        <v>24</v>
      </c>
      <c r="E159">
        <v>960</v>
      </c>
      <c r="F159">
        <v>320</v>
      </c>
      <c r="G159">
        <v>732</v>
      </c>
      <c r="H159" s="7">
        <f t="shared" si="5"/>
        <v>0.76249999999999996</v>
      </c>
    </row>
    <row r="160" spans="1:8" ht="20.100000000000001" customHeight="1">
      <c r="A160">
        <v>432</v>
      </c>
      <c r="B160" t="s">
        <v>107</v>
      </c>
      <c r="C160">
        <v>11</v>
      </c>
      <c r="D160">
        <v>113</v>
      </c>
      <c r="E160">
        <v>5367</v>
      </c>
      <c r="F160">
        <v>487.91</v>
      </c>
      <c r="G160">
        <v>1524</v>
      </c>
      <c r="H160" s="7">
        <f t="shared" si="5"/>
        <v>0.2839575181665735</v>
      </c>
    </row>
    <row r="161" spans="1:8" ht="20.100000000000001" customHeight="1">
      <c r="A161">
        <v>444</v>
      </c>
      <c r="B161" t="s">
        <v>33</v>
      </c>
      <c r="C161">
        <v>7</v>
      </c>
      <c r="D161">
        <v>60</v>
      </c>
      <c r="E161">
        <v>2487</v>
      </c>
      <c r="F161">
        <v>355.29</v>
      </c>
      <c r="G161">
        <v>2088</v>
      </c>
      <c r="H161" s="7">
        <f t="shared" si="5"/>
        <v>0.83956574185765986</v>
      </c>
    </row>
    <row r="162" spans="1:8" ht="20.100000000000001" customHeight="1">
      <c r="A162">
        <v>457</v>
      </c>
      <c r="B162" t="s">
        <v>84</v>
      </c>
      <c r="C162">
        <v>9</v>
      </c>
      <c r="D162">
        <v>60</v>
      </c>
      <c r="E162">
        <v>4505</v>
      </c>
      <c r="F162">
        <v>500.56</v>
      </c>
      <c r="G162">
        <v>4380</v>
      </c>
      <c r="H162" s="7">
        <f t="shared" si="5"/>
        <v>0.97225305216426194</v>
      </c>
    </row>
    <row r="163" spans="1:8" ht="20.100000000000001" customHeight="1">
      <c r="A163">
        <v>462</v>
      </c>
      <c r="B163" t="s">
        <v>108</v>
      </c>
      <c r="C163">
        <v>8</v>
      </c>
      <c r="D163">
        <v>64</v>
      </c>
      <c r="E163">
        <v>2168</v>
      </c>
      <c r="F163">
        <v>271</v>
      </c>
      <c r="G163">
        <v>2868</v>
      </c>
      <c r="H163" s="7">
        <f t="shared" si="5"/>
        <v>1.3228782287822878</v>
      </c>
    </row>
    <row r="164" spans="1:8" ht="20.100000000000001" customHeight="1">
      <c r="A164">
        <v>463</v>
      </c>
      <c r="B164" t="s">
        <v>33</v>
      </c>
      <c r="C164">
        <v>9</v>
      </c>
      <c r="D164">
        <v>81</v>
      </c>
      <c r="E164">
        <v>5722</v>
      </c>
      <c r="F164">
        <v>635.78</v>
      </c>
      <c r="G164">
        <v>4740</v>
      </c>
      <c r="H164" s="7">
        <f t="shared" si="5"/>
        <v>0.82838168472562046</v>
      </c>
    </row>
    <row r="165" spans="1:8" ht="20.100000000000001" customHeight="1">
      <c r="A165">
        <v>467</v>
      </c>
      <c r="B165" t="s">
        <v>106</v>
      </c>
      <c r="C165">
        <v>5</v>
      </c>
      <c r="D165">
        <v>11</v>
      </c>
      <c r="E165">
        <v>630</v>
      </c>
      <c r="F165">
        <v>126</v>
      </c>
      <c r="G165">
        <v>0</v>
      </c>
      <c r="H165" s="7">
        <f t="shared" si="5"/>
        <v>0</v>
      </c>
    </row>
    <row r="166" spans="1:8" ht="20.100000000000001" customHeight="1">
      <c r="A166">
        <v>468</v>
      </c>
      <c r="B166" t="s">
        <v>33</v>
      </c>
      <c r="C166">
        <v>13</v>
      </c>
      <c r="D166">
        <v>100</v>
      </c>
      <c r="E166">
        <v>3464</v>
      </c>
      <c r="F166">
        <v>266.45999999999998</v>
      </c>
      <c r="G166">
        <v>1548</v>
      </c>
      <c r="H166" s="7">
        <f t="shared" si="5"/>
        <v>0.44688221709006931</v>
      </c>
    </row>
    <row r="167" spans="1:8" ht="20.100000000000001" customHeight="1">
      <c r="A167">
        <v>469</v>
      </c>
      <c r="B167" t="s">
        <v>109</v>
      </c>
      <c r="C167">
        <v>4</v>
      </c>
      <c r="D167">
        <v>51</v>
      </c>
      <c r="E167">
        <v>1475</v>
      </c>
      <c r="F167">
        <v>368.75</v>
      </c>
      <c r="G167">
        <v>1320</v>
      </c>
      <c r="H167" s="7">
        <f t="shared" si="5"/>
        <v>0.89491525423728813</v>
      </c>
    </row>
    <row r="168" spans="1:8" ht="20.100000000000001" customHeight="1">
      <c r="A168">
        <v>472</v>
      </c>
      <c r="B168" t="s">
        <v>58</v>
      </c>
      <c r="C168">
        <v>15</v>
      </c>
      <c r="D168">
        <v>70</v>
      </c>
      <c r="E168">
        <v>3106</v>
      </c>
      <c r="F168">
        <v>207.07</v>
      </c>
      <c r="G168">
        <v>1188</v>
      </c>
      <c r="H168" s="7">
        <f t="shared" si="5"/>
        <v>0.38248551191242758</v>
      </c>
    </row>
    <row r="169" spans="1:8" ht="20.100000000000001" customHeight="1">
      <c r="A169">
        <v>474</v>
      </c>
      <c r="B169" t="s">
        <v>106</v>
      </c>
      <c r="C169">
        <v>11</v>
      </c>
      <c r="D169">
        <v>114</v>
      </c>
      <c r="E169">
        <v>5306</v>
      </c>
      <c r="F169">
        <v>482.36</v>
      </c>
      <c r="G169">
        <v>1656</v>
      </c>
      <c r="H169" s="7">
        <f t="shared" si="5"/>
        <v>0.31209950998869207</v>
      </c>
    </row>
    <row r="170" spans="1:8" ht="20.100000000000001" customHeight="1">
      <c r="A170">
        <v>476</v>
      </c>
      <c r="B170" t="s">
        <v>63</v>
      </c>
      <c r="C170">
        <v>4</v>
      </c>
      <c r="D170">
        <v>9</v>
      </c>
      <c r="E170">
        <v>376</v>
      </c>
      <c r="F170">
        <v>94</v>
      </c>
      <c r="G170">
        <v>144</v>
      </c>
      <c r="H170" s="7">
        <f t="shared" si="5"/>
        <v>0.38297872340425532</v>
      </c>
    </row>
    <row r="171" spans="1:8" ht="20.100000000000001" customHeight="1">
      <c r="A171">
        <v>480</v>
      </c>
      <c r="B171" t="s">
        <v>106</v>
      </c>
      <c r="C171">
        <v>2</v>
      </c>
      <c r="D171">
        <v>87</v>
      </c>
      <c r="E171">
        <v>2809</v>
      </c>
      <c r="F171">
        <v>1404.5</v>
      </c>
      <c r="G171">
        <v>1572</v>
      </c>
      <c r="H171" s="7">
        <f t="shared" si="5"/>
        <v>0.55962976148095411</v>
      </c>
    </row>
    <row r="172" spans="1:8" ht="20.100000000000001" customHeight="1">
      <c r="A172">
        <v>483</v>
      </c>
      <c r="B172" t="s">
        <v>63</v>
      </c>
      <c r="C172">
        <v>3</v>
      </c>
      <c r="D172">
        <v>16</v>
      </c>
      <c r="E172">
        <v>756</v>
      </c>
      <c r="F172">
        <v>252</v>
      </c>
      <c r="G172">
        <v>468</v>
      </c>
      <c r="H172" s="7">
        <f t="shared" si="5"/>
        <v>0.61904761904761907</v>
      </c>
    </row>
    <row r="173" spans="1:8" ht="20.100000000000001" customHeight="1">
      <c r="A173">
        <v>485</v>
      </c>
      <c r="B173" t="s">
        <v>58</v>
      </c>
      <c r="C173">
        <v>8</v>
      </c>
      <c r="D173">
        <v>56</v>
      </c>
      <c r="E173">
        <v>1285</v>
      </c>
      <c r="F173">
        <v>160.63</v>
      </c>
      <c r="G173">
        <v>276</v>
      </c>
      <c r="H173" s="7">
        <f t="shared" si="5"/>
        <v>0.21478599221789882</v>
      </c>
    </row>
    <row r="174" spans="1:8" ht="20.100000000000001" customHeight="1">
      <c r="A174">
        <v>487</v>
      </c>
      <c r="B174" t="s">
        <v>90</v>
      </c>
      <c r="C174">
        <v>19</v>
      </c>
      <c r="D174">
        <v>249</v>
      </c>
      <c r="E174">
        <v>10428</v>
      </c>
      <c r="F174">
        <v>548.84</v>
      </c>
      <c r="G174">
        <v>6468</v>
      </c>
      <c r="H174" s="7">
        <f t="shared" si="5"/>
        <v>0.620253164556962</v>
      </c>
    </row>
    <row r="175" spans="1:8" ht="20.100000000000001" customHeight="1">
      <c r="A175">
        <v>488</v>
      </c>
      <c r="B175" t="s">
        <v>82</v>
      </c>
      <c r="C175">
        <v>10</v>
      </c>
      <c r="D175">
        <v>32</v>
      </c>
      <c r="E175">
        <v>2856</v>
      </c>
      <c r="F175">
        <v>285.60000000000002</v>
      </c>
      <c r="G175">
        <v>1644</v>
      </c>
      <c r="H175" s="7">
        <f t="shared" si="5"/>
        <v>0.57563025210084029</v>
      </c>
    </row>
    <row r="176" spans="1:8" ht="20.100000000000001" customHeight="1">
      <c r="A176">
        <v>489</v>
      </c>
      <c r="B176" t="s">
        <v>65</v>
      </c>
      <c r="C176">
        <v>13</v>
      </c>
      <c r="D176">
        <v>114</v>
      </c>
      <c r="E176">
        <v>4327</v>
      </c>
      <c r="F176">
        <v>332.85</v>
      </c>
      <c r="G176">
        <v>1860</v>
      </c>
      <c r="H176" s="7">
        <f t="shared" si="5"/>
        <v>0.42985902472844928</v>
      </c>
    </row>
    <row r="177" spans="1:8" ht="20.100000000000001" customHeight="1">
      <c r="A177">
        <v>493</v>
      </c>
      <c r="B177" t="s">
        <v>65</v>
      </c>
      <c r="C177">
        <v>2</v>
      </c>
      <c r="D177">
        <v>27</v>
      </c>
      <c r="E177">
        <v>422</v>
      </c>
      <c r="F177">
        <v>211</v>
      </c>
      <c r="G177">
        <v>396</v>
      </c>
      <c r="H177" s="7">
        <f t="shared" si="5"/>
        <v>0.93838862559241709</v>
      </c>
    </row>
    <row r="178" spans="1:8" ht="20.100000000000001" customHeight="1">
      <c r="A178">
        <v>494</v>
      </c>
      <c r="B178" t="s">
        <v>90</v>
      </c>
      <c r="C178">
        <v>2</v>
      </c>
      <c r="D178">
        <v>96</v>
      </c>
      <c r="E178">
        <v>1662</v>
      </c>
      <c r="F178">
        <v>831</v>
      </c>
      <c r="G178">
        <v>744</v>
      </c>
      <c r="H178" s="7">
        <f t="shared" si="5"/>
        <v>0.44765342960288806</v>
      </c>
    </row>
    <row r="179" spans="1:8" ht="20.100000000000001" customHeight="1">
      <c r="A179">
        <v>495</v>
      </c>
      <c r="B179" t="s">
        <v>86</v>
      </c>
      <c r="C179">
        <v>18</v>
      </c>
      <c r="D179">
        <v>316</v>
      </c>
      <c r="E179">
        <v>8688</v>
      </c>
      <c r="F179">
        <v>482.67</v>
      </c>
      <c r="G179">
        <v>3192</v>
      </c>
      <c r="H179" s="7">
        <f t="shared" si="5"/>
        <v>0.36740331491712708</v>
      </c>
    </row>
    <row r="180" spans="1:8" ht="20.100000000000001" customHeight="1">
      <c r="A180">
        <v>497</v>
      </c>
      <c r="B180" t="s">
        <v>26</v>
      </c>
      <c r="C180">
        <v>13</v>
      </c>
      <c r="D180">
        <v>60</v>
      </c>
      <c r="E180">
        <v>2786</v>
      </c>
      <c r="F180">
        <v>214.31</v>
      </c>
      <c r="G180">
        <v>1080</v>
      </c>
      <c r="H180" s="7">
        <f t="shared" si="5"/>
        <v>0.38765254845656855</v>
      </c>
    </row>
    <row r="181" spans="1:8" ht="20.100000000000001" customHeight="1">
      <c r="A181">
        <v>500</v>
      </c>
      <c r="B181" t="s">
        <v>26</v>
      </c>
      <c r="C181">
        <v>11</v>
      </c>
      <c r="D181">
        <v>99</v>
      </c>
      <c r="E181">
        <v>3696</v>
      </c>
      <c r="F181">
        <v>336</v>
      </c>
      <c r="G181">
        <v>2832</v>
      </c>
      <c r="H181" s="7">
        <f t="shared" si="5"/>
        <v>0.76623376623376627</v>
      </c>
    </row>
    <row r="182" spans="1:8" ht="20.100000000000001" customHeight="1">
      <c r="A182">
        <v>505</v>
      </c>
      <c r="B182" t="s">
        <v>33</v>
      </c>
      <c r="C182">
        <v>3</v>
      </c>
      <c r="D182">
        <v>26</v>
      </c>
      <c r="E182">
        <v>1634</v>
      </c>
      <c r="F182">
        <v>544.66999999999996</v>
      </c>
      <c r="G182">
        <v>192</v>
      </c>
      <c r="H182" s="7">
        <f t="shared" si="5"/>
        <v>0.1175030599755202</v>
      </c>
    </row>
    <row r="183" spans="1:8" ht="20.100000000000001" customHeight="1">
      <c r="A183">
        <v>507</v>
      </c>
      <c r="B183" t="s">
        <v>26</v>
      </c>
      <c r="C183">
        <v>5</v>
      </c>
      <c r="D183">
        <v>45</v>
      </c>
      <c r="E183">
        <v>1469</v>
      </c>
      <c r="F183">
        <v>293.8</v>
      </c>
      <c r="G183">
        <v>1692</v>
      </c>
      <c r="H183" s="7">
        <f t="shared" si="5"/>
        <v>1.1518039482641254</v>
      </c>
    </row>
    <row r="184" spans="1:8" ht="20.100000000000001" customHeight="1">
      <c r="A184">
        <v>514</v>
      </c>
      <c r="B184" t="s">
        <v>110</v>
      </c>
      <c r="C184">
        <v>6</v>
      </c>
      <c r="D184">
        <v>65</v>
      </c>
      <c r="E184">
        <v>2675</v>
      </c>
      <c r="F184">
        <v>445.83</v>
      </c>
      <c r="G184">
        <v>1188</v>
      </c>
      <c r="H184" s="7">
        <f t="shared" si="5"/>
        <v>0.44411214953271028</v>
      </c>
    </row>
    <row r="185" spans="1:8" ht="20.100000000000001" customHeight="1">
      <c r="A185">
        <v>516</v>
      </c>
      <c r="B185" t="s">
        <v>111</v>
      </c>
      <c r="C185">
        <v>7</v>
      </c>
      <c r="D185">
        <v>24</v>
      </c>
      <c r="E185">
        <v>983</v>
      </c>
      <c r="F185">
        <v>140.43</v>
      </c>
      <c r="G185">
        <v>696</v>
      </c>
      <c r="H185" s="7">
        <f t="shared" si="5"/>
        <v>0.70803662258392674</v>
      </c>
    </row>
    <row r="186" spans="1:8" ht="20.100000000000001" customHeight="1">
      <c r="A186">
        <v>517</v>
      </c>
      <c r="B186" t="s">
        <v>26</v>
      </c>
      <c r="C186">
        <v>12</v>
      </c>
      <c r="D186">
        <v>44</v>
      </c>
      <c r="E186">
        <v>2227</v>
      </c>
      <c r="F186">
        <v>185.58</v>
      </c>
      <c r="G186">
        <v>1200</v>
      </c>
      <c r="H186" s="7">
        <f t="shared" si="5"/>
        <v>0.53884149079479116</v>
      </c>
    </row>
    <row r="187" spans="1:8" ht="20.100000000000001" customHeight="1">
      <c r="A187">
        <v>521</v>
      </c>
      <c r="B187" t="s">
        <v>26</v>
      </c>
      <c r="C187">
        <v>12</v>
      </c>
      <c r="D187">
        <v>99</v>
      </c>
      <c r="E187">
        <v>2946</v>
      </c>
      <c r="F187">
        <v>245.5</v>
      </c>
      <c r="G187">
        <v>1320</v>
      </c>
      <c r="H187" s="7">
        <f t="shared" si="5"/>
        <v>0.44806517311608962</v>
      </c>
    </row>
    <row r="188" spans="1:8" ht="20.100000000000001" customHeight="1">
      <c r="A188">
        <v>523</v>
      </c>
      <c r="B188" t="s">
        <v>58</v>
      </c>
      <c r="C188">
        <v>2</v>
      </c>
      <c r="D188">
        <v>12</v>
      </c>
      <c r="E188">
        <v>667</v>
      </c>
      <c r="F188">
        <v>333.5</v>
      </c>
      <c r="G188">
        <v>240</v>
      </c>
      <c r="H188" s="7">
        <f t="shared" si="5"/>
        <v>0.35982008995502252</v>
      </c>
    </row>
    <row r="189" spans="1:8" ht="20.100000000000001" customHeight="1">
      <c r="A189">
        <v>527</v>
      </c>
      <c r="B189" t="s">
        <v>63</v>
      </c>
      <c r="C189">
        <v>3</v>
      </c>
      <c r="D189">
        <v>1</v>
      </c>
      <c r="E189">
        <v>214</v>
      </c>
      <c r="F189">
        <v>71.33</v>
      </c>
      <c r="G189">
        <v>0</v>
      </c>
      <c r="H189" s="7">
        <f t="shared" si="5"/>
        <v>0</v>
      </c>
    </row>
    <row r="190" spans="1:8" ht="20.100000000000001" customHeight="1">
      <c r="A190">
        <v>528</v>
      </c>
      <c r="B190" t="s">
        <v>54</v>
      </c>
      <c r="C190">
        <v>1</v>
      </c>
      <c r="D190">
        <v>0</v>
      </c>
      <c r="E190">
        <v>201</v>
      </c>
      <c r="F190">
        <v>201</v>
      </c>
      <c r="G190">
        <v>156</v>
      </c>
      <c r="H190" s="7">
        <f t="shared" si="5"/>
        <v>0.77611940298507465</v>
      </c>
    </row>
    <row r="191" spans="1:8" ht="20.100000000000001" customHeight="1">
      <c r="A191">
        <v>530</v>
      </c>
      <c r="B191" t="s">
        <v>26</v>
      </c>
      <c r="C191">
        <v>15</v>
      </c>
      <c r="D191">
        <v>71</v>
      </c>
      <c r="E191">
        <v>3549</v>
      </c>
      <c r="F191">
        <v>236.6</v>
      </c>
      <c r="G191">
        <v>3432</v>
      </c>
      <c r="H191" s="7">
        <f t="shared" si="5"/>
        <v>0.96703296703296704</v>
      </c>
    </row>
    <row r="192" spans="1:8" ht="20.100000000000001" customHeight="1">
      <c r="A192">
        <v>533</v>
      </c>
      <c r="B192" t="s">
        <v>26</v>
      </c>
      <c r="C192">
        <v>5</v>
      </c>
      <c r="D192">
        <v>12</v>
      </c>
      <c r="E192">
        <v>767</v>
      </c>
      <c r="F192">
        <v>153.4</v>
      </c>
      <c r="G192">
        <v>492</v>
      </c>
      <c r="H192" s="7">
        <f t="shared" si="5"/>
        <v>0.64146023468057367</v>
      </c>
    </row>
    <row r="193" spans="1:8" ht="20.100000000000001" customHeight="1">
      <c r="A193">
        <v>537</v>
      </c>
      <c r="B193" t="s">
        <v>26</v>
      </c>
      <c r="C193">
        <v>7</v>
      </c>
      <c r="D193">
        <v>65</v>
      </c>
      <c r="E193">
        <v>2192</v>
      </c>
      <c r="F193">
        <v>313.14</v>
      </c>
      <c r="G193">
        <v>1272</v>
      </c>
      <c r="H193" s="7">
        <f t="shared" si="5"/>
        <v>0.58029197080291972</v>
      </c>
    </row>
    <row r="194" spans="1:8" ht="20.100000000000001" customHeight="1">
      <c r="A194">
        <v>538</v>
      </c>
      <c r="B194" t="s">
        <v>112</v>
      </c>
      <c r="C194">
        <v>12</v>
      </c>
      <c r="D194">
        <v>125</v>
      </c>
      <c r="E194">
        <v>3036</v>
      </c>
      <c r="F194">
        <v>253</v>
      </c>
      <c r="G194">
        <v>2628</v>
      </c>
      <c r="H194" s="7">
        <f t="shared" si="5"/>
        <v>0.86561264822134387</v>
      </c>
    </row>
    <row r="195" spans="1:8" ht="20.100000000000001" customHeight="1">
      <c r="A195">
        <v>544</v>
      </c>
      <c r="B195" t="s">
        <v>113</v>
      </c>
      <c r="C195">
        <v>9</v>
      </c>
      <c r="D195">
        <v>23</v>
      </c>
      <c r="E195">
        <v>1944</v>
      </c>
      <c r="F195">
        <v>216</v>
      </c>
      <c r="G195">
        <v>936</v>
      </c>
      <c r="H195" s="7">
        <f t="shared" si="5"/>
        <v>0.48148148148148145</v>
      </c>
    </row>
    <row r="196" spans="1:8" ht="20.100000000000001" customHeight="1">
      <c r="A196">
        <v>548</v>
      </c>
      <c r="B196" t="s">
        <v>53</v>
      </c>
      <c r="C196">
        <v>5</v>
      </c>
      <c r="D196">
        <v>65</v>
      </c>
      <c r="E196">
        <v>2967</v>
      </c>
      <c r="F196">
        <v>593.4</v>
      </c>
      <c r="G196">
        <v>2496</v>
      </c>
      <c r="H196" s="7">
        <f t="shared" si="5"/>
        <v>0.84125379170879677</v>
      </c>
    </row>
    <row r="197" spans="1:8" ht="20.100000000000001" customHeight="1">
      <c r="A197">
        <v>550</v>
      </c>
      <c r="B197" t="s">
        <v>26</v>
      </c>
      <c r="C197">
        <v>3</v>
      </c>
      <c r="D197">
        <v>13</v>
      </c>
      <c r="E197">
        <v>610</v>
      </c>
      <c r="F197">
        <v>203.33</v>
      </c>
      <c r="G197">
        <v>0</v>
      </c>
      <c r="H197" s="7">
        <f t="shared" ref="H197:H260" si="6">G197/E197</f>
        <v>0</v>
      </c>
    </row>
    <row r="198" spans="1:8" ht="20.100000000000001" customHeight="1">
      <c r="A198">
        <v>553</v>
      </c>
      <c r="B198" t="s">
        <v>114</v>
      </c>
      <c r="C198">
        <v>9</v>
      </c>
      <c r="D198">
        <v>80</v>
      </c>
      <c r="E198">
        <v>2217</v>
      </c>
      <c r="F198">
        <v>246.33</v>
      </c>
      <c r="G198">
        <v>1332</v>
      </c>
      <c r="H198" s="7">
        <f t="shared" si="6"/>
        <v>0.60081190798376183</v>
      </c>
    </row>
    <row r="199" spans="1:8" ht="20.100000000000001" customHeight="1">
      <c r="A199">
        <v>559</v>
      </c>
      <c r="B199" t="s">
        <v>100</v>
      </c>
      <c r="C199">
        <v>2</v>
      </c>
      <c r="D199">
        <v>2</v>
      </c>
      <c r="E199">
        <v>25</v>
      </c>
      <c r="F199">
        <v>12.5</v>
      </c>
      <c r="G199">
        <v>0</v>
      </c>
      <c r="H199" s="7">
        <f t="shared" si="6"/>
        <v>0</v>
      </c>
    </row>
    <row r="200" spans="1:8" ht="20.100000000000001" customHeight="1">
      <c r="A200">
        <v>560</v>
      </c>
      <c r="B200" t="s">
        <v>115</v>
      </c>
      <c r="C200">
        <v>12</v>
      </c>
      <c r="D200">
        <v>41</v>
      </c>
      <c r="E200">
        <v>2863</v>
      </c>
      <c r="F200">
        <v>238.58</v>
      </c>
      <c r="G200">
        <v>864</v>
      </c>
      <c r="H200" s="7">
        <f t="shared" si="6"/>
        <v>0.30178134823611596</v>
      </c>
    </row>
    <row r="201" spans="1:8" ht="20.100000000000001" customHeight="1">
      <c r="A201">
        <v>563</v>
      </c>
      <c r="B201" t="s">
        <v>109</v>
      </c>
      <c r="C201">
        <v>24</v>
      </c>
      <c r="D201">
        <v>268</v>
      </c>
      <c r="E201">
        <v>10603</v>
      </c>
      <c r="F201">
        <v>441.79</v>
      </c>
      <c r="G201">
        <v>7188</v>
      </c>
      <c r="H201" s="7">
        <f t="shared" si="6"/>
        <v>0.6779213430161275</v>
      </c>
    </row>
    <row r="202" spans="1:8" ht="20.100000000000001" customHeight="1">
      <c r="A202">
        <v>568</v>
      </c>
      <c r="B202" t="s">
        <v>64</v>
      </c>
      <c r="C202">
        <v>2</v>
      </c>
      <c r="D202">
        <v>12</v>
      </c>
      <c r="E202">
        <v>501</v>
      </c>
      <c r="F202">
        <v>250.5</v>
      </c>
      <c r="G202">
        <v>288</v>
      </c>
      <c r="H202" s="7">
        <f t="shared" si="6"/>
        <v>0.57485029940119758</v>
      </c>
    </row>
    <row r="203" spans="1:8" ht="20.100000000000001" customHeight="1">
      <c r="A203">
        <v>570</v>
      </c>
      <c r="B203" t="s">
        <v>69</v>
      </c>
      <c r="C203">
        <v>5</v>
      </c>
      <c r="D203">
        <v>42</v>
      </c>
      <c r="E203">
        <v>1386</v>
      </c>
      <c r="F203">
        <v>277.2</v>
      </c>
      <c r="G203">
        <v>1200</v>
      </c>
      <c r="H203" s="7">
        <f t="shared" si="6"/>
        <v>0.86580086580086579</v>
      </c>
    </row>
    <row r="204" spans="1:8" ht="20.100000000000001" customHeight="1">
      <c r="A204">
        <v>581</v>
      </c>
      <c r="B204" t="s">
        <v>115</v>
      </c>
      <c r="C204">
        <v>11</v>
      </c>
      <c r="D204">
        <v>78</v>
      </c>
      <c r="E204">
        <v>4290</v>
      </c>
      <c r="F204">
        <v>390</v>
      </c>
      <c r="G204">
        <v>1428</v>
      </c>
      <c r="H204" s="7">
        <f t="shared" si="6"/>
        <v>0.33286713286713288</v>
      </c>
    </row>
    <row r="205" spans="1:8" ht="20.100000000000001" customHeight="1">
      <c r="A205">
        <v>582</v>
      </c>
      <c r="B205" t="s">
        <v>78</v>
      </c>
      <c r="C205">
        <v>9</v>
      </c>
      <c r="D205">
        <v>13</v>
      </c>
      <c r="E205">
        <v>1616</v>
      </c>
      <c r="F205">
        <v>179.56</v>
      </c>
      <c r="G205">
        <v>528</v>
      </c>
      <c r="H205" s="7">
        <f t="shared" si="6"/>
        <v>0.32673267326732675</v>
      </c>
    </row>
    <row r="206" spans="1:8" ht="20.100000000000001" customHeight="1">
      <c r="A206">
        <v>583</v>
      </c>
      <c r="B206" t="s">
        <v>26</v>
      </c>
      <c r="C206">
        <v>6</v>
      </c>
      <c r="D206">
        <v>40</v>
      </c>
      <c r="E206">
        <v>1005</v>
      </c>
      <c r="F206">
        <v>167.5</v>
      </c>
      <c r="G206">
        <v>504</v>
      </c>
      <c r="H206" s="7">
        <f t="shared" si="6"/>
        <v>0.5014925373134328</v>
      </c>
    </row>
    <row r="207" spans="1:8" ht="20.100000000000001" customHeight="1">
      <c r="A207">
        <v>586</v>
      </c>
      <c r="B207" t="s">
        <v>116</v>
      </c>
      <c r="C207">
        <v>4</v>
      </c>
      <c r="D207">
        <v>18</v>
      </c>
      <c r="E207">
        <v>781</v>
      </c>
      <c r="F207">
        <v>195.25</v>
      </c>
      <c r="G207">
        <v>432</v>
      </c>
      <c r="H207" s="7">
        <f t="shared" si="6"/>
        <v>0.55313700384122921</v>
      </c>
    </row>
    <row r="208" spans="1:8" ht="20.100000000000001" customHeight="1">
      <c r="A208">
        <v>589</v>
      </c>
      <c r="B208" t="s">
        <v>117</v>
      </c>
      <c r="C208">
        <v>19</v>
      </c>
      <c r="D208">
        <v>122</v>
      </c>
      <c r="E208">
        <v>3125</v>
      </c>
      <c r="F208">
        <v>164.47</v>
      </c>
      <c r="G208">
        <v>2220</v>
      </c>
      <c r="H208" s="7">
        <f t="shared" si="6"/>
        <v>0.71040000000000003</v>
      </c>
    </row>
    <row r="209" spans="1:8" ht="20.100000000000001" customHeight="1">
      <c r="A209">
        <v>590</v>
      </c>
      <c r="B209" t="s">
        <v>84</v>
      </c>
      <c r="C209">
        <v>2</v>
      </c>
      <c r="D209">
        <v>60</v>
      </c>
      <c r="E209">
        <v>946</v>
      </c>
      <c r="F209">
        <v>473</v>
      </c>
      <c r="G209">
        <v>720</v>
      </c>
      <c r="H209" s="7">
        <f t="shared" si="6"/>
        <v>0.7610993657505285</v>
      </c>
    </row>
    <row r="210" spans="1:8" ht="20.100000000000001" customHeight="1">
      <c r="A210">
        <v>591</v>
      </c>
      <c r="B210" t="s">
        <v>103</v>
      </c>
      <c r="C210">
        <v>3</v>
      </c>
      <c r="D210">
        <v>24</v>
      </c>
      <c r="E210">
        <v>966</v>
      </c>
      <c r="F210">
        <v>322</v>
      </c>
      <c r="G210">
        <v>0</v>
      </c>
      <c r="H210" s="7">
        <f t="shared" si="6"/>
        <v>0</v>
      </c>
    </row>
    <row r="211" spans="1:8" ht="20.100000000000001" customHeight="1">
      <c r="A211">
        <v>593</v>
      </c>
      <c r="B211" t="s">
        <v>98</v>
      </c>
      <c r="C211">
        <v>9</v>
      </c>
      <c r="D211">
        <v>37</v>
      </c>
      <c r="E211">
        <v>3436</v>
      </c>
      <c r="F211">
        <v>381.78</v>
      </c>
      <c r="G211">
        <v>1380</v>
      </c>
      <c r="H211" s="7">
        <f t="shared" si="6"/>
        <v>0.40162980209545984</v>
      </c>
    </row>
    <row r="212" spans="1:8" ht="20.100000000000001" customHeight="1">
      <c r="A212">
        <v>594</v>
      </c>
      <c r="B212" t="s">
        <v>98</v>
      </c>
      <c r="C212">
        <v>6</v>
      </c>
      <c r="D212">
        <v>49</v>
      </c>
      <c r="E212">
        <v>2783</v>
      </c>
      <c r="F212">
        <v>463.83</v>
      </c>
      <c r="G212">
        <v>1824</v>
      </c>
      <c r="H212" s="7">
        <f t="shared" si="6"/>
        <v>0.65540783327344587</v>
      </c>
    </row>
    <row r="213" spans="1:8" ht="20.100000000000001" customHeight="1">
      <c r="A213">
        <v>598</v>
      </c>
      <c r="B213" t="s">
        <v>98</v>
      </c>
      <c r="C213">
        <v>7</v>
      </c>
      <c r="D213">
        <v>15</v>
      </c>
      <c r="E213">
        <v>1950</v>
      </c>
      <c r="F213">
        <v>278.57</v>
      </c>
      <c r="G213">
        <v>720</v>
      </c>
      <c r="H213" s="7">
        <f t="shared" si="6"/>
        <v>0.36923076923076925</v>
      </c>
    </row>
    <row r="214" spans="1:8" ht="20.100000000000001" customHeight="1">
      <c r="A214">
        <v>602</v>
      </c>
      <c r="B214" t="s">
        <v>103</v>
      </c>
      <c r="C214">
        <v>2</v>
      </c>
      <c r="D214">
        <v>24</v>
      </c>
      <c r="E214">
        <v>777</v>
      </c>
      <c r="F214">
        <v>388.5</v>
      </c>
      <c r="G214">
        <v>708</v>
      </c>
      <c r="H214" s="7">
        <f t="shared" si="6"/>
        <v>0.91119691119691115</v>
      </c>
    </row>
    <row r="215" spans="1:8" ht="20.100000000000001" customHeight="1">
      <c r="A215">
        <v>604</v>
      </c>
      <c r="B215" t="s">
        <v>91</v>
      </c>
      <c r="C215">
        <v>12</v>
      </c>
      <c r="D215">
        <v>91</v>
      </c>
      <c r="E215">
        <v>3342</v>
      </c>
      <c r="F215">
        <v>278.5</v>
      </c>
      <c r="G215">
        <v>4368</v>
      </c>
      <c r="H215" s="7">
        <f t="shared" si="6"/>
        <v>1.3070017953321365</v>
      </c>
    </row>
    <row r="216" spans="1:8" ht="20.100000000000001" customHeight="1">
      <c r="A216">
        <v>605</v>
      </c>
      <c r="B216" t="s">
        <v>118</v>
      </c>
      <c r="C216">
        <v>9</v>
      </c>
      <c r="D216">
        <v>101</v>
      </c>
      <c r="E216">
        <v>1431</v>
      </c>
      <c r="F216">
        <v>159</v>
      </c>
      <c r="G216">
        <v>960</v>
      </c>
      <c r="H216" s="7">
        <f t="shared" si="6"/>
        <v>0.67085953878406712</v>
      </c>
    </row>
    <row r="217" spans="1:8" ht="20.100000000000001" customHeight="1">
      <c r="A217">
        <v>607</v>
      </c>
      <c r="B217" t="s">
        <v>119</v>
      </c>
      <c r="C217">
        <v>18</v>
      </c>
      <c r="D217">
        <v>76</v>
      </c>
      <c r="E217">
        <v>3900</v>
      </c>
      <c r="F217">
        <v>216.67</v>
      </c>
      <c r="G217">
        <v>1044</v>
      </c>
      <c r="H217" s="7">
        <f t="shared" si="6"/>
        <v>0.26769230769230767</v>
      </c>
    </row>
    <row r="218" spans="1:8" ht="20.100000000000001" customHeight="1">
      <c r="A218">
        <v>613</v>
      </c>
      <c r="B218" t="s">
        <v>31</v>
      </c>
      <c r="C218">
        <v>0</v>
      </c>
      <c r="D218">
        <v>3</v>
      </c>
      <c r="E218">
        <v>0</v>
      </c>
      <c r="F218"/>
      <c r="G218">
        <v>48</v>
      </c>
      <c r="H218" s="7"/>
    </row>
    <row r="219" spans="1:8" ht="20.100000000000001" customHeight="1">
      <c r="A219">
        <v>614</v>
      </c>
      <c r="B219" t="s">
        <v>63</v>
      </c>
      <c r="C219">
        <v>6</v>
      </c>
      <c r="D219">
        <v>29</v>
      </c>
      <c r="E219">
        <v>1002</v>
      </c>
      <c r="F219">
        <v>167</v>
      </c>
      <c r="G219">
        <v>312</v>
      </c>
      <c r="H219" s="7">
        <f t="shared" si="6"/>
        <v>0.31137724550898205</v>
      </c>
    </row>
    <row r="220" spans="1:8" ht="20.100000000000001" customHeight="1">
      <c r="A220">
        <v>615</v>
      </c>
      <c r="B220" t="s">
        <v>65</v>
      </c>
      <c r="C220">
        <v>6</v>
      </c>
      <c r="D220">
        <v>38</v>
      </c>
      <c r="E220">
        <v>1372</v>
      </c>
      <c r="F220">
        <v>228.67</v>
      </c>
      <c r="G220">
        <v>480</v>
      </c>
      <c r="H220" s="7">
        <f t="shared" si="6"/>
        <v>0.3498542274052478</v>
      </c>
    </row>
    <row r="221" spans="1:8" ht="20.100000000000001" customHeight="1">
      <c r="A221">
        <v>616</v>
      </c>
      <c r="B221" t="s">
        <v>63</v>
      </c>
      <c r="C221">
        <v>7</v>
      </c>
      <c r="D221">
        <v>102</v>
      </c>
      <c r="E221">
        <v>2177</v>
      </c>
      <c r="F221">
        <v>311</v>
      </c>
      <c r="G221">
        <v>1104</v>
      </c>
      <c r="H221" s="7">
        <f t="shared" si="6"/>
        <v>0.50711988975654565</v>
      </c>
    </row>
    <row r="222" spans="1:8" ht="20.100000000000001" customHeight="1">
      <c r="A222">
        <v>618</v>
      </c>
      <c r="B222" t="s">
        <v>71</v>
      </c>
      <c r="C222">
        <v>16</v>
      </c>
      <c r="D222">
        <v>49</v>
      </c>
      <c r="E222">
        <v>6349</v>
      </c>
      <c r="F222">
        <v>396.81</v>
      </c>
      <c r="G222">
        <v>0</v>
      </c>
      <c r="H222" s="7">
        <f t="shared" si="6"/>
        <v>0</v>
      </c>
    </row>
    <row r="223" spans="1:8" ht="20.100000000000001" customHeight="1">
      <c r="A223">
        <v>619</v>
      </c>
      <c r="B223" t="s">
        <v>63</v>
      </c>
      <c r="C223">
        <v>4</v>
      </c>
      <c r="D223">
        <v>14</v>
      </c>
      <c r="E223">
        <v>792</v>
      </c>
      <c r="F223">
        <v>198</v>
      </c>
      <c r="G223">
        <v>432</v>
      </c>
      <c r="H223" s="7">
        <f t="shared" si="6"/>
        <v>0.54545454545454541</v>
      </c>
    </row>
    <row r="224" spans="1:8" ht="20.100000000000001" customHeight="1">
      <c r="A224">
        <v>622</v>
      </c>
      <c r="B224" t="s">
        <v>119</v>
      </c>
      <c r="C224">
        <v>10</v>
      </c>
      <c r="D224">
        <v>45</v>
      </c>
      <c r="E224">
        <v>3836</v>
      </c>
      <c r="F224">
        <v>383.6</v>
      </c>
      <c r="G224">
        <v>2364</v>
      </c>
      <c r="H224" s="7">
        <f t="shared" si="6"/>
        <v>0.61626694473409804</v>
      </c>
    </row>
    <row r="225" spans="1:8" ht="20.100000000000001" customHeight="1">
      <c r="A225">
        <v>624</v>
      </c>
      <c r="B225" t="s">
        <v>61</v>
      </c>
      <c r="C225">
        <v>23</v>
      </c>
      <c r="D225">
        <v>56</v>
      </c>
      <c r="E225">
        <v>6177</v>
      </c>
      <c r="F225">
        <v>268.57</v>
      </c>
      <c r="G225">
        <v>3660</v>
      </c>
      <c r="H225" s="7">
        <f t="shared" si="6"/>
        <v>0.5925206410879067</v>
      </c>
    </row>
    <row r="226" spans="1:8" ht="20.100000000000001" customHeight="1">
      <c r="A226">
        <v>625</v>
      </c>
      <c r="B226" t="s">
        <v>26</v>
      </c>
      <c r="C226">
        <v>7</v>
      </c>
      <c r="D226">
        <v>98</v>
      </c>
      <c r="E226">
        <v>3203</v>
      </c>
      <c r="F226">
        <v>457.57</v>
      </c>
      <c r="G226">
        <v>2388</v>
      </c>
      <c r="H226" s="7">
        <f t="shared" si="6"/>
        <v>0.74555104589447396</v>
      </c>
    </row>
    <row r="227" spans="1:8" ht="20.100000000000001" customHeight="1">
      <c r="A227">
        <v>627</v>
      </c>
      <c r="B227" t="s">
        <v>51</v>
      </c>
      <c r="C227">
        <v>3</v>
      </c>
      <c r="D227">
        <v>4</v>
      </c>
      <c r="E227">
        <v>501</v>
      </c>
      <c r="F227">
        <v>167</v>
      </c>
      <c r="G227">
        <v>0</v>
      </c>
      <c r="H227" s="7">
        <f t="shared" si="6"/>
        <v>0</v>
      </c>
    </row>
    <row r="228" spans="1:8" ht="20.100000000000001" customHeight="1">
      <c r="A228">
        <v>629</v>
      </c>
      <c r="B228" t="s">
        <v>90</v>
      </c>
      <c r="C228">
        <v>11</v>
      </c>
      <c r="D228">
        <v>61</v>
      </c>
      <c r="E228">
        <v>2633</v>
      </c>
      <c r="F228">
        <v>239.36</v>
      </c>
      <c r="G228">
        <v>1200</v>
      </c>
      <c r="H228" s="7">
        <f t="shared" si="6"/>
        <v>0.45575389289783519</v>
      </c>
    </row>
    <row r="229" spans="1:8" ht="20.100000000000001" customHeight="1">
      <c r="A229">
        <v>634</v>
      </c>
      <c r="B229" t="s">
        <v>108</v>
      </c>
      <c r="C229">
        <v>6</v>
      </c>
      <c r="D229">
        <v>40</v>
      </c>
      <c r="E229">
        <v>2633</v>
      </c>
      <c r="F229">
        <v>438.83</v>
      </c>
      <c r="G229">
        <v>1404</v>
      </c>
      <c r="H229" s="7">
        <f t="shared" si="6"/>
        <v>0.53323205469046719</v>
      </c>
    </row>
    <row r="230" spans="1:8" ht="20.100000000000001" customHeight="1">
      <c r="A230">
        <v>638</v>
      </c>
      <c r="B230" t="s">
        <v>120</v>
      </c>
      <c r="C230">
        <v>10</v>
      </c>
      <c r="D230">
        <v>2</v>
      </c>
      <c r="E230">
        <v>5679</v>
      </c>
      <c r="F230">
        <v>567.9</v>
      </c>
      <c r="G230">
        <v>3276</v>
      </c>
      <c r="H230" s="7">
        <f t="shared" si="6"/>
        <v>0.57686212361331224</v>
      </c>
    </row>
    <row r="231" spans="1:8" ht="20.100000000000001" customHeight="1">
      <c r="A231">
        <v>646</v>
      </c>
      <c r="B231" t="s">
        <v>111</v>
      </c>
      <c r="C231">
        <v>6</v>
      </c>
      <c r="D231">
        <v>17</v>
      </c>
      <c r="E231">
        <v>1192</v>
      </c>
      <c r="F231">
        <v>198.67</v>
      </c>
      <c r="G231">
        <v>1668</v>
      </c>
      <c r="H231" s="7">
        <f t="shared" si="6"/>
        <v>1.3993288590604027</v>
      </c>
    </row>
    <row r="232" spans="1:8" ht="20.100000000000001" customHeight="1">
      <c r="A232">
        <v>648</v>
      </c>
      <c r="B232" t="s">
        <v>111</v>
      </c>
      <c r="C232">
        <v>3</v>
      </c>
      <c r="D232">
        <v>19</v>
      </c>
      <c r="E232">
        <v>635</v>
      </c>
      <c r="F232">
        <v>211.67</v>
      </c>
      <c r="G232">
        <v>468</v>
      </c>
      <c r="H232" s="7">
        <f t="shared" si="6"/>
        <v>0.73700787401574808</v>
      </c>
    </row>
    <row r="233" spans="1:8" ht="20.100000000000001" customHeight="1">
      <c r="A233">
        <v>649</v>
      </c>
      <c r="B233" t="s">
        <v>105</v>
      </c>
      <c r="C233">
        <v>9</v>
      </c>
      <c r="D233">
        <v>54</v>
      </c>
      <c r="E233">
        <v>3738</v>
      </c>
      <c r="F233">
        <v>415.33</v>
      </c>
      <c r="G233">
        <v>1728</v>
      </c>
      <c r="H233" s="7">
        <f t="shared" si="6"/>
        <v>0.4622792937399679</v>
      </c>
    </row>
    <row r="234" spans="1:8" ht="20.100000000000001" customHeight="1">
      <c r="A234">
        <v>652</v>
      </c>
      <c r="B234" t="s">
        <v>102</v>
      </c>
      <c r="C234">
        <v>0</v>
      </c>
      <c r="D234">
        <v>0</v>
      </c>
      <c r="E234">
        <v>16</v>
      </c>
      <c r="F234"/>
      <c r="G234">
        <v>0</v>
      </c>
      <c r="H234" s="7">
        <f t="shared" si="6"/>
        <v>0</v>
      </c>
    </row>
    <row r="235" spans="1:8" ht="20.100000000000001" customHeight="1">
      <c r="A235">
        <v>662</v>
      </c>
      <c r="B235" t="s">
        <v>52</v>
      </c>
      <c r="C235">
        <v>9</v>
      </c>
      <c r="D235">
        <v>97</v>
      </c>
      <c r="E235">
        <v>4024</v>
      </c>
      <c r="F235">
        <v>447.11</v>
      </c>
      <c r="G235">
        <v>0</v>
      </c>
      <c r="H235" s="7">
        <f t="shared" si="6"/>
        <v>0</v>
      </c>
    </row>
    <row r="236" spans="1:8" ht="20.100000000000001" customHeight="1">
      <c r="A236">
        <v>664</v>
      </c>
      <c r="B236" t="s">
        <v>96</v>
      </c>
      <c r="C236">
        <v>12</v>
      </c>
      <c r="D236">
        <v>8</v>
      </c>
      <c r="E236">
        <v>1024</v>
      </c>
      <c r="F236">
        <v>85.33</v>
      </c>
      <c r="G236">
        <v>0</v>
      </c>
      <c r="H236" s="7">
        <f t="shared" si="6"/>
        <v>0</v>
      </c>
    </row>
    <row r="237" spans="1:8" ht="20.100000000000001" customHeight="1">
      <c r="A237">
        <v>667</v>
      </c>
      <c r="B237" t="s">
        <v>121</v>
      </c>
      <c r="C237">
        <v>0</v>
      </c>
      <c r="D237">
        <v>0</v>
      </c>
      <c r="E237">
        <v>1392</v>
      </c>
      <c r="F237"/>
      <c r="G237">
        <v>0</v>
      </c>
      <c r="H237" s="7">
        <f t="shared" si="6"/>
        <v>0</v>
      </c>
    </row>
    <row r="238" spans="1:8" ht="20.100000000000001" customHeight="1">
      <c r="A238">
        <v>669</v>
      </c>
      <c r="B238" t="s">
        <v>66</v>
      </c>
      <c r="C238">
        <v>7</v>
      </c>
      <c r="D238">
        <v>25</v>
      </c>
      <c r="E238">
        <v>1757</v>
      </c>
      <c r="F238">
        <v>251</v>
      </c>
      <c r="G238">
        <v>588</v>
      </c>
      <c r="H238" s="7">
        <f t="shared" si="6"/>
        <v>0.33466135458167329</v>
      </c>
    </row>
    <row r="239" spans="1:8" ht="20.100000000000001" customHeight="1">
      <c r="A239">
        <v>671</v>
      </c>
      <c r="B239" t="s">
        <v>35</v>
      </c>
      <c r="C239">
        <v>9</v>
      </c>
      <c r="D239">
        <v>64</v>
      </c>
      <c r="E239">
        <v>3814</v>
      </c>
      <c r="F239">
        <v>423.78</v>
      </c>
      <c r="G239">
        <v>2028</v>
      </c>
      <c r="H239" s="7">
        <f t="shared" si="6"/>
        <v>0.53172522286313584</v>
      </c>
    </row>
    <row r="240" spans="1:8" ht="20.100000000000001" customHeight="1">
      <c r="A240">
        <v>673</v>
      </c>
      <c r="B240" t="s">
        <v>65</v>
      </c>
      <c r="C240">
        <v>1</v>
      </c>
      <c r="D240">
        <v>14</v>
      </c>
      <c r="E240">
        <v>284</v>
      </c>
      <c r="F240">
        <v>284</v>
      </c>
      <c r="G240">
        <v>108</v>
      </c>
      <c r="H240" s="7">
        <f t="shared" si="6"/>
        <v>0.38028169014084506</v>
      </c>
    </row>
    <row r="241" spans="1:8" ht="20.100000000000001" customHeight="1">
      <c r="A241">
        <v>675</v>
      </c>
      <c r="B241" t="s">
        <v>62</v>
      </c>
      <c r="C241">
        <v>6</v>
      </c>
      <c r="D241">
        <v>72</v>
      </c>
      <c r="E241">
        <v>3989</v>
      </c>
      <c r="F241">
        <v>664.83</v>
      </c>
      <c r="G241">
        <v>2412</v>
      </c>
      <c r="H241" s="7">
        <f t="shared" si="6"/>
        <v>0.6046628227625972</v>
      </c>
    </row>
    <row r="242" spans="1:8" ht="20.100000000000001" customHeight="1">
      <c r="A242">
        <v>677</v>
      </c>
      <c r="B242" t="s">
        <v>122</v>
      </c>
      <c r="C242">
        <v>5</v>
      </c>
      <c r="D242">
        <v>26</v>
      </c>
      <c r="E242">
        <v>781</v>
      </c>
      <c r="F242">
        <v>156.19999999999999</v>
      </c>
      <c r="G242">
        <v>600</v>
      </c>
      <c r="H242" s="7">
        <f t="shared" si="6"/>
        <v>0.76824583866837393</v>
      </c>
    </row>
    <row r="243" spans="1:8" ht="20.100000000000001" customHeight="1">
      <c r="A243">
        <v>678</v>
      </c>
      <c r="B243" t="s">
        <v>62</v>
      </c>
      <c r="C243">
        <v>10</v>
      </c>
      <c r="D243">
        <v>12</v>
      </c>
      <c r="E243">
        <v>1077</v>
      </c>
      <c r="F243">
        <v>107.7</v>
      </c>
      <c r="G243">
        <v>612</v>
      </c>
      <c r="H243" s="7">
        <f t="shared" si="6"/>
        <v>0.56824512534818938</v>
      </c>
    </row>
    <row r="244" spans="1:8" ht="20.100000000000001" customHeight="1">
      <c r="A244">
        <v>679</v>
      </c>
      <c r="B244" t="s">
        <v>83</v>
      </c>
      <c r="C244">
        <v>11</v>
      </c>
      <c r="D244">
        <v>55</v>
      </c>
      <c r="E244">
        <v>3233</v>
      </c>
      <c r="F244">
        <v>293.91000000000003</v>
      </c>
      <c r="G244">
        <v>2568</v>
      </c>
      <c r="H244" s="7">
        <f t="shared" si="6"/>
        <v>0.79430869161769257</v>
      </c>
    </row>
    <row r="245" spans="1:8" ht="20.100000000000001" customHeight="1">
      <c r="A245">
        <v>680</v>
      </c>
      <c r="B245" t="s">
        <v>123</v>
      </c>
      <c r="C245">
        <v>5</v>
      </c>
      <c r="D245">
        <v>18</v>
      </c>
      <c r="E245">
        <v>723</v>
      </c>
      <c r="F245">
        <v>144.6</v>
      </c>
      <c r="G245">
        <v>0</v>
      </c>
      <c r="H245" s="7">
        <f t="shared" si="6"/>
        <v>0</v>
      </c>
    </row>
    <row r="246" spans="1:8" ht="20.100000000000001" customHeight="1">
      <c r="A246">
        <v>682</v>
      </c>
      <c r="B246" t="s">
        <v>73</v>
      </c>
      <c r="C246">
        <v>10</v>
      </c>
      <c r="D246">
        <v>83</v>
      </c>
      <c r="E246">
        <v>5853</v>
      </c>
      <c r="F246">
        <v>585.29999999999995</v>
      </c>
      <c r="G246">
        <v>3348</v>
      </c>
      <c r="H246" s="7">
        <f t="shared" si="6"/>
        <v>0.5720143516145566</v>
      </c>
    </row>
    <row r="247" spans="1:8" ht="20.100000000000001" customHeight="1">
      <c r="A247">
        <v>685</v>
      </c>
      <c r="B247" t="s">
        <v>35</v>
      </c>
      <c r="C247">
        <v>3</v>
      </c>
      <c r="D247">
        <v>12</v>
      </c>
      <c r="E247">
        <v>228</v>
      </c>
      <c r="F247">
        <v>76</v>
      </c>
      <c r="G247">
        <v>156</v>
      </c>
      <c r="H247" s="7">
        <f t="shared" si="6"/>
        <v>0.68421052631578949</v>
      </c>
    </row>
    <row r="248" spans="1:8" ht="20.100000000000001" customHeight="1">
      <c r="A248">
        <v>693</v>
      </c>
      <c r="B248" t="s">
        <v>65</v>
      </c>
      <c r="C248">
        <v>10</v>
      </c>
      <c r="D248">
        <v>52</v>
      </c>
      <c r="E248">
        <v>4390</v>
      </c>
      <c r="F248">
        <v>439</v>
      </c>
      <c r="G248">
        <v>1800</v>
      </c>
      <c r="H248" s="7">
        <f t="shared" si="6"/>
        <v>0.41002277904328016</v>
      </c>
    </row>
    <row r="249" spans="1:8" ht="20.100000000000001" customHeight="1">
      <c r="A249">
        <v>694</v>
      </c>
      <c r="B249" t="s">
        <v>53</v>
      </c>
      <c r="C249">
        <v>11</v>
      </c>
      <c r="D249">
        <v>84</v>
      </c>
      <c r="E249">
        <v>3291</v>
      </c>
      <c r="F249">
        <v>299.18</v>
      </c>
      <c r="G249">
        <v>1968</v>
      </c>
      <c r="H249" s="7">
        <f t="shared" si="6"/>
        <v>0.59799453053783047</v>
      </c>
    </row>
    <row r="250" spans="1:8" ht="20.100000000000001" customHeight="1">
      <c r="A250">
        <v>705</v>
      </c>
      <c r="B250" t="s">
        <v>100</v>
      </c>
      <c r="C250">
        <v>2</v>
      </c>
      <c r="D250">
        <v>0</v>
      </c>
      <c r="E250">
        <v>203</v>
      </c>
      <c r="F250">
        <v>101.5</v>
      </c>
      <c r="G250">
        <v>0</v>
      </c>
      <c r="H250" s="7">
        <f t="shared" si="6"/>
        <v>0</v>
      </c>
    </row>
    <row r="251" spans="1:8" ht="20.100000000000001" customHeight="1">
      <c r="A251">
        <v>708</v>
      </c>
      <c r="B251" t="s">
        <v>116</v>
      </c>
      <c r="C251">
        <v>4</v>
      </c>
      <c r="D251">
        <v>15</v>
      </c>
      <c r="E251">
        <v>555</v>
      </c>
      <c r="F251">
        <v>138.75</v>
      </c>
      <c r="G251">
        <v>432</v>
      </c>
      <c r="H251" s="7">
        <f t="shared" si="6"/>
        <v>0.77837837837837842</v>
      </c>
    </row>
    <row r="252" spans="1:8" ht="20.100000000000001" customHeight="1">
      <c r="A252">
        <v>709</v>
      </c>
      <c r="B252" t="s">
        <v>70</v>
      </c>
      <c r="C252">
        <v>14</v>
      </c>
      <c r="D252">
        <v>333</v>
      </c>
      <c r="E252">
        <v>8512</v>
      </c>
      <c r="F252">
        <v>608</v>
      </c>
      <c r="G252">
        <v>5376</v>
      </c>
      <c r="H252" s="7">
        <f t="shared" si="6"/>
        <v>0.63157894736842102</v>
      </c>
    </row>
    <row r="253" spans="1:8" ht="20.100000000000001" customHeight="1">
      <c r="A253">
        <v>718</v>
      </c>
      <c r="B253" t="s">
        <v>26</v>
      </c>
      <c r="C253">
        <v>5</v>
      </c>
      <c r="D253">
        <v>68</v>
      </c>
      <c r="E253">
        <v>2057</v>
      </c>
      <c r="F253">
        <v>411.4</v>
      </c>
      <c r="G253">
        <v>1128</v>
      </c>
      <c r="H253" s="7">
        <f t="shared" si="6"/>
        <v>0.54837141468157513</v>
      </c>
    </row>
    <row r="254" spans="1:8" ht="20.100000000000001" customHeight="1">
      <c r="A254">
        <v>722</v>
      </c>
      <c r="B254" t="s">
        <v>33</v>
      </c>
      <c r="C254">
        <v>3</v>
      </c>
      <c r="D254">
        <v>33</v>
      </c>
      <c r="E254">
        <v>1060</v>
      </c>
      <c r="F254">
        <v>353.33</v>
      </c>
      <c r="G254">
        <v>912</v>
      </c>
      <c r="H254" s="7">
        <f t="shared" si="6"/>
        <v>0.86037735849056607</v>
      </c>
    </row>
    <row r="255" spans="1:8" ht="20.100000000000001" customHeight="1">
      <c r="A255">
        <v>725</v>
      </c>
      <c r="B255" t="s">
        <v>99</v>
      </c>
      <c r="C255">
        <v>12</v>
      </c>
      <c r="D255">
        <v>125</v>
      </c>
      <c r="E255">
        <v>8399</v>
      </c>
      <c r="F255">
        <v>699.92</v>
      </c>
      <c r="G255">
        <v>3168</v>
      </c>
      <c r="H255" s="7">
        <f t="shared" si="6"/>
        <v>0.37718776044767233</v>
      </c>
    </row>
    <row r="256" spans="1:8" ht="20.100000000000001" customHeight="1">
      <c r="A256">
        <v>726</v>
      </c>
      <c r="B256" t="s">
        <v>53</v>
      </c>
      <c r="C256">
        <v>5</v>
      </c>
      <c r="D256">
        <v>31</v>
      </c>
      <c r="E256">
        <v>751</v>
      </c>
      <c r="F256">
        <v>150.19999999999999</v>
      </c>
      <c r="G256">
        <v>432</v>
      </c>
      <c r="H256" s="7">
        <f t="shared" si="6"/>
        <v>0.57523302263648468</v>
      </c>
    </row>
    <row r="257" spans="1:8" ht="20.100000000000001" customHeight="1">
      <c r="A257">
        <v>729</v>
      </c>
      <c r="B257" t="s">
        <v>54</v>
      </c>
      <c r="C257">
        <v>0</v>
      </c>
      <c r="D257">
        <v>0</v>
      </c>
      <c r="E257">
        <v>0</v>
      </c>
      <c r="F257"/>
      <c r="G257">
        <v>0</v>
      </c>
      <c r="H257" s="7"/>
    </row>
    <row r="258" spans="1:8" ht="20.100000000000001" customHeight="1">
      <c r="A258">
        <v>745</v>
      </c>
      <c r="B258" t="s">
        <v>34</v>
      </c>
      <c r="C258">
        <v>9</v>
      </c>
      <c r="D258">
        <v>71</v>
      </c>
      <c r="E258">
        <v>2487</v>
      </c>
      <c r="F258">
        <v>276.33</v>
      </c>
      <c r="G258">
        <v>1320</v>
      </c>
      <c r="H258" s="7">
        <f t="shared" si="6"/>
        <v>0.53075995174909529</v>
      </c>
    </row>
    <row r="259" spans="1:8" ht="20.100000000000001" customHeight="1">
      <c r="A259">
        <v>747</v>
      </c>
      <c r="B259" t="s">
        <v>63</v>
      </c>
      <c r="C259">
        <v>1</v>
      </c>
      <c r="D259">
        <v>3</v>
      </c>
      <c r="E259">
        <v>375</v>
      </c>
      <c r="F259">
        <v>375</v>
      </c>
      <c r="G259">
        <v>300</v>
      </c>
      <c r="H259" s="7">
        <f t="shared" si="6"/>
        <v>0.8</v>
      </c>
    </row>
    <row r="260" spans="1:8" ht="20.100000000000001" customHeight="1">
      <c r="A260">
        <v>749</v>
      </c>
      <c r="B260" t="s">
        <v>10</v>
      </c>
      <c r="C260">
        <v>11</v>
      </c>
      <c r="D260">
        <v>132</v>
      </c>
      <c r="E260">
        <v>3870</v>
      </c>
      <c r="F260">
        <v>351.82</v>
      </c>
      <c r="G260">
        <v>2496</v>
      </c>
      <c r="H260" s="7">
        <f t="shared" si="6"/>
        <v>0.64496124031007751</v>
      </c>
    </row>
    <row r="261" spans="1:8" ht="20.100000000000001" customHeight="1">
      <c r="A261">
        <v>750</v>
      </c>
      <c r="B261" t="s">
        <v>35</v>
      </c>
      <c r="C261">
        <v>10</v>
      </c>
      <c r="D261">
        <v>129</v>
      </c>
      <c r="E261">
        <v>2751</v>
      </c>
      <c r="F261">
        <v>275.10000000000002</v>
      </c>
      <c r="G261">
        <v>852</v>
      </c>
      <c r="H261" s="7">
        <f t="shared" ref="H261:H324" si="7">G261/E261</f>
        <v>0.30970556161395857</v>
      </c>
    </row>
    <row r="262" spans="1:8" ht="20.100000000000001" customHeight="1">
      <c r="A262">
        <v>751</v>
      </c>
      <c r="B262" t="s">
        <v>52</v>
      </c>
      <c r="C262">
        <v>10</v>
      </c>
      <c r="D262">
        <v>31</v>
      </c>
      <c r="E262">
        <v>1889</v>
      </c>
      <c r="F262">
        <v>188.9</v>
      </c>
      <c r="G262">
        <v>804</v>
      </c>
      <c r="H262" s="7">
        <f t="shared" si="7"/>
        <v>0.42562202223398626</v>
      </c>
    </row>
    <row r="263" spans="1:8" ht="20.100000000000001" customHeight="1">
      <c r="A263">
        <v>752</v>
      </c>
      <c r="B263" t="s">
        <v>103</v>
      </c>
      <c r="C263">
        <v>12</v>
      </c>
      <c r="D263">
        <v>4</v>
      </c>
      <c r="E263">
        <v>1821</v>
      </c>
      <c r="F263">
        <v>151.75</v>
      </c>
      <c r="G263">
        <v>744</v>
      </c>
      <c r="H263" s="7">
        <f t="shared" si="7"/>
        <v>0.40856672158154861</v>
      </c>
    </row>
    <row r="264" spans="1:8" ht="20.100000000000001" customHeight="1">
      <c r="A264">
        <v>753</v>
      </c>
      <c r="B264" t="s">
        <v>35</v>
      </c>
      <c r="C264">
        <v>9</v>
      </c>
      <c r="D264">
        <v>126</v>
      </c>
      <c r="E264">
        <v>4576</v>
      </c>
      <c r="F264">
        <v>508.44</v>
      </c>
      <c r="G264">
        <v>1884</v>
      </c>
      <c r="H264" s="7">
        <f t="shared" si="7"/>
        <v>0.41171328671328672</v>
      </c>
    </row>
    <row r="265" spans="1:8" ht="20.100000000000001" customHeight="1">
      <c r="A265">
        <v>754</v>
      </c>
      <c r="B265" t="s">
        <v>35</v>
      </c>
      <c r="C265">
        <v>10</v>
      </c>
      <c r="D265">
        <v>201</v>
      </c>
      <c r="E265">
        <v>6066</v>
      </c>
      <c r="F265">
        <v>606.6</v>
      </c>
      <c r="G265">
        <v>3048</v>
      </c>
      <c r="H265" s="7">
        <f t="shared" si="7"/>
        <v>0.50247279920870425</v>
      </c>
    </row>
    <row r="266" spans="1:8" ht="20.100000000000001" customHeight="1">
      <c r="A266">
        <v>755</v>
      </c>
      <c r="B266" t="s">
        <v>55</v>
      </c>
      <c r="C266">
        <v>3</v>
      </c>
      <c r="D266">
        <v>41</v>
      </c>
      <c r="E266">
        <v>1487</v>
      </c>
      <c r="F266">
        <v>495.67</v>
      </c>
      <c r="G266">
        <v>1056</v>
      </c>
      <c r="H266" s="7">
        <f t="shared" si="7"/>
        <v>0.71015467383994624</v>
      </c>
    </row>
    <row r="267" spans="1:8" ht="20.100000000000001" customHeight="1">
      <c r="A267">
        <v>758</v>
      </c>
      <c r="B267" t="s">
        <v>60</v>
      </c>
      <c r="C267">
        <v>13</v>
      </c>
      <c r="D267">
        <v>137</v>
      </c>
      <c r="E267">
        <v>3328</v>
      </c>
      <c r="F267">
        <v>256</v>
      </c>
      <c r="G267">
        <v>1596</v>
      </c>
      <c r="H267" s="7">
        <f t="shared" si="7"/>
        <v>0.47956730769230771</v>
      </c>
    </row>
    <row r="268" spans="1:8" ht="20.100000000000001" customHeight="1">
      <c r="A268">
        <v>759</v>
      </c>
      <c r="B268" t="s">
        <v>52</v>
      </c>
      <c r="C268">
        <v>0</v>
      </c>
      <c r="D268">
        <v>0</v>
      </c>
      <c r="E268">
        <v>0</v>
      </c>
      <c r="F268"/>
      <c r="G268">
        <v>0</v>
      </c>
      <c r="H268" s="7"/>
    </row>
    <row r="269" spans="1:8" ht="20.100000000000001" customHeight="1">
      <c r="A269">
        <v>764</v>
      </c>
      <c r="B269" t="s">
        <v>124</v>
      </c>
      <c r="C269">
        <v>3</v>
      </c>
      <c r="D269">
        <v>64</v>
      </c>
      <c r="E269">
        <v>1111</v>
      </c>
      <c r="F269">
        <v>370.33</v>
      </c>
      <c r="G269">
        <v>660</v>
      </c>
      <c r="H269" s="7">
        <f t="shared" si="7"/>
        <v>0.59405940594059403</v>
      </c>
    </row>
    <row r="270" spans="1:8" ht="20.100000000000001" customHeight="1">
      <c r="A270">
        <v>766</v>
      </c>
      <c r="B270" t="s">
        <v>99</v>
      </c>
      <c r="C270">
        <v>11</v>
      </c>
      <c r="D270">
        <v>1</v>
      </c>
      <c r="E270">
        <v>2668</v>
      </c>
      <c r="F270">
        <v>242.55</v>
      </c>
      <c r="G270">
        <v>1512</v>
      </c>
      <c r="H270" s="7">
        <f t="shared" si="7"/>
        <v>0.56671664167916047</v>
      </c>
    </row>
    <row r="271" spans="1:8" ht="20.100000000000001" customHeight="1">
      <c r="A271">
        <v>769</v>
      </c>
      <c r="B271" t="s">
        <v>106</v>
      </c>
      <c r="C271">
        <v>17</v>
      </c>
      <c r="D271">
        <v>54</v>
      </c>
      <c r="E271">
        <v>4627</v>
      </c>
      <c r="F271">
        <v>272.18</v>
      </c>
      <c r="G271">
        <v>2124</v>
      </c>
      <c r="H271" s="7">
        <f t="shared" si="7"/>
        <v>0.45904473741084934</v>
      </c>
    </row>
    <row r="272" spans="1:8" ht="20.100000000000001" customHeight="1">
      <c r="A272">
        <v>770</v>
      </c>
      <c r="B272" t="s">
        <v>104</v>
      </c>
      <c r="C272">
        <v>5</v>
      </c>
      <c r="D272">
        <v>49</v>
      </c>
      <c r="E272">
        <v>3601</v>
      </c>
      <c r="F272">
        <v>720.2</v>
      </c>
      <c r="G272">
        <v>1356</v>
      </c>
      <c r="H272" s="7">
        <f t="shared" si="7"/>
        <v>0.376562066092752</v>
      </c>
    </row>
    <row r="273" spans="1:8" ht="20.100000000000001" customHeight="1">
      <c r="A273">
        <v>771</v>
      </c>
      <c r="B273" t="s">
        <v>101</v>
      </c>
      <c r="C273">
        <v>5</v>
      </c>
      <c r="D273">
        <v>24</v>
      </c>
      <c r="E273">
        <v>686</v>
      </c>
      <c r="F273">
        <v>137.19999999999999</v>
      </c>
      <c r="G273">
        <v>240</v>
      </c>
      <c r="H273" s="7">
        <f t="shared" si="7"/>
        <v>0.3498542274052478</v>
      </c>
    </row>
    <row r="274" spans="1:8" ht="20.100000000000001" customHeight="1">
      <c r="A274">
        <v>776</v>
      </c>
      <c r="B274" t="s">
        <v>10</v>
      </c>
      <c r="C274">
        <v>7</v>
      </c>
      <c r="D274">
        <v>90</v>
      </c>
      <c r="E274">
        <v>3667</v>
      </c>
      <c r="F274">
        <v>523.86</v>
      </c>
      <c r="G274">
        <v>1464</v>
      </c>
      <c r="H274" s="7">
        <f t="shared" si="7"/>
        <v>0.39923643305154077</v>
      </c>
    </row>
    <row r="275" spans="1:8" ht="20.100000000000001" customHeight="1">
      <c r="A275">
        <v>778</v>
      </c>
      <c r="B275" t="s">
        <v>101</v>
      </c>
      <c r="C275">
        <v>8</v>
      </c>
      <c r="D275">
        <v>38</v>
      </c>
      <c r="E275">
        <v>1217</v>
      </c>
      <c r="F275">
        <v>152.13</v>
      </c>
      <c r="G275">
        <v>180</v>
      </c>
      <c r="H275" s="7">
        <f t="shared" si="7"/>
        <v>0.14790468364831552</v>
      </c>
    </row>
    <row r="276" spans="1:8" ht="20.100000000000001" customHeight="1">
      <c r="A276">
        <v>782</v>
      </c>
      <c r="B276" t="s">
        <v>35</v>
      </c>
      <c r="C276">
        <v>4</v>
      </c>
      <c r="D276">
        <v>84</v>
      </c>
      <c r="E276">
        <v>3147</v>
      </c>
      <c r="F276">
        <v>786.75</v>
      </c>
      <c r="G276">
        <v>1308</v>
      </c>
      <c r="H276" s="7">
        <f t="shared" si="7"/>
        <v>0.41563393708293611</v>
      </c>
    </row>
    <row r="277" spans="1:8" ht="20.100000000000001" customHeight="1">
      <c r="A277">
        <v>784</v>
      </c>
      <c r="B277" t="s">
        <v>52</v>
      </c>
      <c r="C277">
        <v>5</v>
      </c>
      <c r="D277">
        <v>52</v>
      </c>
      <c r="E277">
        <v>1873</v>
      </c>
      <c r="F277">
        <v>374.6</v>
      </c>
      <c r="G277">
        <v>1500</v>
      </c>
      <c r="H277" s="7">
        <f t="shared" si="7"/>
        <v>0.80085424452749598</v>
      </c>
    </row>
    <row r="278" spans="1:8" ht="20.100000000000001" customHeight="1">
      <c r="A278">
        <v>785</v>
      </c>
      <c r="B278" t="s">
        <v>124</v>
      </c>
      <c r="C278">
        <v>4</v>
      </c>
      <c r="D278">
        <v>12</v>
      </c>
      <c r="E278">
        <v>792</v>
      </c>
      <c r="F278">
        <v>198</v>
      </c>
      <c r="G278">
        <v>612</v>
      </c>
      <c r="H278" s="7">
        <f t="shared" si="7"/>
        <v>0.77272727272727271</v>
      </c>
    </row>
    <row r="279" spans="1:8" ht="20.100000000000001" customHeight="1">
      <c r="A279">
        <v>788</v>
      </c>
      <c r="B279" t="s">
        <v>13</v>
      </c>
      <c r="C279">
        <v>0</v>
      </c>
      <c r="D279">
        <v>0</v>
      </c>
      <c r="E279">
        <v>0</v>
      </c>
      <c r="F279"/>
      <c r="G279">
        <v>0</v>
      </c>
      <c r="H279" s="7"/>
    </row>
    <row r="280" spans="1:8" ht="20.100000000000001" customHeight="1">
      <c r="A280">
        <v>796</v>
      </c>
      <c r="B280" t="s">
        <v>55</v>
      </c>
      <c r="C280">
        <v>16</v>
      </c>
      <c r="D280">
        <v>119</v>
      </c>
      <c r="E280">
        <v>5772</v>
      </c>
      <c r="F280">
        <v>360.75</v>
      </c>
      <c r="G280">
        <v>3192</v>
      </c>
      <c r="H280" s="7">
        <f t="shared" si="7"/>
        <v>0.55301455301455305</v>
      </c>
    </row>
    <row r="281" spans="1:8" ht="20.100000000000001" customHeight="1">
      <c r="A281">
        <v>797</v>
      </c>
      <c r="B281" t="s">
        <v>35</v>
      </c>
      <c r="C281">
        <v>4</v>
      </c>
      <c r="D281">
        <v>13</v>
      </c>
      <c r="E281">
        <v>452</v>
      </c>
      <c r="F281">
        <v>113</v>
      </c>
      <c r="G281">
        <v>240</v>
      </c>
      <c r="H281" s="7">
        <f t="shared" si="7"/>
        <v>0.53097345132743368</v>
      </c>
    </row>
    <row r="282" spans="1:8" ht="20.100000000000001" customHeight="1">
      <c r="A282">
        <v>798</v>
      </c>
      <c r="B282" t="s">
        <v>103</v>
      </c>
      <c r="C282">
        <v>9</v>
      </c>
      <c r="D282">
        <v>70</v>
      </c>
      <c r="E282">
        <v>2526</v>
      </c>
      <c r="F282">
        <v>280.67</v>
      </c>
      <c r="G282">
        <v>2088</v>
      </c>
      <c r="H282" s="7">
        <f t="shared" si="7"/>
        <v>0.82660332541567694</v>
      </c>
    </row>
    <row r="283" spans="1:8" ht="20.100000000000001" customHeight="1">
      <c r="A283">
        <v>801</v>
      </c>
      <c r="B283" t="s">
        <v>63</v>
      </c>
      <c r="C283">
        <v>7</v>
      </c>
      <c r="D283">
        <v>50</v>
      </c>
      <c r="E283">
        <v>2000</v>
      </c>
      <c r="F283">
        <v>285.70999999999998</v>
      </c>
      <c r="G283">
        <v>312</v>
      </c>
      <c r="H283" s="7">
        <f t="shared" si="7"/>
        <v>0.156</v>
      </c>
    </row>
    <row r="284" spans="1:8" ht="20.100000000000001" customHeight="1">
      <c r="A284">
        <v>804</v>
      </c>
      <c r="B284" t="s">
        <v>101</v>
      </c>
      <c r="C284">
        <v>9</v>
      </c>
      <c r="D284">
        <v>45</v>
      </c>
      <c r="E284">
        <v>1592</v>
      </c>
      <c r="F284">
        <v>176.89</v>
      </c>
      <c r="G284">
        <v>948</v>
      </c>
      <c r="H284" s="7">
        <f t="shared" si="7"/>
        <v>0.59547738693467334</v>
      </c>
    </row>
    <row r="285" spans="1:8" ht="20.100000000000001" customHeight="1">
      <c r="A285">
        <v>810</v>
      </c>
      <c r="B285" t="s">
        <v>84</v>
      </c>
      <c r="C285">
        <v>8</v>
      </c>
      <c r="D285">
        <v>38</v>
      </c>
      <c r="E285">
        <v>1658</v>
      </c>
      <c r="F285">
        <v>207.25</v>
      </c>
      <c r="G285">
        <v>912</v>
      </c>
      <c r="H285" s="7">
        <f t="shared" si="7"/>
        <v>0.55006031363088059</v>
      </c>
    </row>
    <row r="286" spans="1:8" ht="20.100000000000001" customHeight="1">
      <c r="A286">
        <v>811</v>
      </c>
      <c r="B286" t="s">
        <v>54</v>
      </c>
      <c r="C286">
        <v>3</v>
      </c>
      <c r="D286">
        <v>1</v>
      </c>
      <c r="E286">
        <v>387</v>
      </c>
      <c r="F286">
        <v>129</v>
      </c>
      <c r="G286">
        <v>0</v>
      </c>
      <c r="H286" s="7">
        <f t="shared" si="7"/>
        <v>0</v>
      </c>
    </row>
    <row r="287" spans="1:8" ht="20.100000000000001" customHeight="1">
      <c r="A287">
        <v>820</v>
      </c>
      <c r="B287" t="s">
        <v>82</v>
      </c>
      <c r="C287">
        <v>9</v>
      </c>
      <c r="D287">
        <v>64</v>
      </c>
      <c r="E287">
        <v>3847</v>
      </c>
      <c r="F287">
        <v>427.44</v>
      </c>
      <c r="G287">
        <v>1068</v>
      </c>
      <c r="H287" s="7">
        <f t="shared" si="7"/>
        <v>0.2776189238367559</v>
      </c>
    </row>
    <row r="288" spans="1:8" ht="20.100000000000001" customHeight="1">
      <c r="A288">
        <v>823</v>
      </c>
      <c r="B288" t="s">
        <v>63</v>
      </c>
      <c r="C288">
        <v>3</v>
      </c>
      <c r="D288">
        <v>30</v>
      </c>
      <c r="E288">
        <v>593</v>
      </c>
      <c r="F288">
        <v>197.67</v>
      </c>
      <c r="G288">
        <v>528</v>
      </c>
      <c r="H288" s="7">
        <f t="shared" si="7"/>
        <v>0.89038785834738621</v>
      </c>
    </row>
    <row r="289" spans="1:8" ht="20.100000000000001" customHeight="1">
      <c r="A289">
        <v>824</v>
      </c>
      <c r="B289" t="s">
        <v>53</v>
      </c>
      <c r="C289">
        <v>10</v>
      </c>
      <c r="D289">
        <v>100</v>
      </c>
      <c r="E289">
        <v>3400</v>
      </c>
      <c r="F289">
        <v>340</v>
      </c>
      <c r="G289">
        <v>2304</v>
      </c>
      <c r="H289" s="7">
        <f t="shared" si="7"/>
        <v>0.67764705882352938</v>
      </c>
    </row>
    <row r="290" spans="1:8" ht="20.100000000000001" customHeight="1">
      <c r="A290">
        <v>826</v>
      </c>
      <c r="B290" t="s">
        <v>99</v>
      </c>
      <c r="C290">
        <v>3</v>
      </c>
      <c r="D290">
        <v>125</v>
      </c>
      <c r="E290">
        <v>2611</v>
      </c>
      <c r="F290">
        <v>870.33</v>
      </c>
      <c r="G290">
        <v>1404</v>
      </c>
      <c r="H290" s="7">
        <f t="shared" si="7"/>
        <v>0.53772500957487557</v>
      </c>
    </row>
    <row r="291" spans="1:8" ht="20.100000000000001" customHeight="1">
      <c r="A291">
        <v>830</v>
      </c>
      <c r="B291" t="s">
        <v>13</v>
      </c>
      <c r="C291">
        <v>15</v>
      </c>
      <c r="D291">
        <v>29</v>
      </c>
      <c r="E291">
        <v>4808</v>
      </c>
      <c r="F291">
        <v>320.52999999999997</v>
      </c>
      <c r="G291">
        <v>2988</v>
      </c>
      <c r="H291" s="7">
        <f t="shared" si="7"/>
        <v>0.62146422628951747</v>
      </c>
    </row>
    <row r="292" spans="1:8" ht="20.100000000000001" customHeight="1">
      <c r="A292">
        <v>831</v>
      </c>
      <c r="B292" t="s">
        <v>67</v>
      </c>
      <c r="C292">
        <v>8</v>
      </c>
      <c r="D292">
        <v>2</v>
      </c>
      <c r="E292">
        <v>4069</v>
      </c>
      <c r="F292">
        <v>508.63</v>
      </c>
      <c r="G292">
        <v>0</v>
      </c>
      <c r="H292" s="7">
        <f t="shared" si="7"/>
        <v>0</v>
      </c>
    </row>
    <row r="293" spans="1:8" ht="20.100000000000001" customHeight="1">
      <c r="A293">
        <v>835</v>
      </c>
      <c r="B293" t="s">
        <v>34</v>
      </c>
      <c r="C293">
        <v>2</v>
      </c>
      <c r="D293">
        <v>15</v>
      </c>
      <c r="E293">
        <v>565</v>
      </c>
      <c r="F293">
        <v>282.5</v>
      </c>
      <c r="G293">
        <v>252</v>
      </c>
      <c r="H293" s="7">
        <f t="shared" si="7"/>
        <v>0.44601769911504424</v>
      </c>
    </row>
    <row r="294" spans="1:8" ht="20.100000000000001" customHeight="1">
      <c r="A294">
        <v>842</v>
      </c>
      <c r="B294" t="s">
        <v>58</v>
      </c>
      <c r="C294">
        <v>9</v>
      </c>
      <c r="D294">
        <v>44</v>
      </c>
      <c r="E294">
        <v>1837</v>
      </c>
      <c r="F294">
        <v>204.11</v>
      </c>
      <c r="G294">
        <v>0</v>
      </c>
      <c r="H294" s="7">
        <f t="shared" si="7"/>
        <v>0</v>
      </c>
    </row>
    <row r="295" spans="1:8" ht="20.100000000000001" customHeight="1">
      <c r="A295">
        <v>843</v>
      </c>
      <c r="B295" t="s">
        <v>54</v>
      </c>
      <c r="C295">
        <v>8</v>
      </c>
      <c r="D295">
        <v>29</v>
      </c>
      <c r="E295">
        <v>1708</v>
      </c>
      <c r="F295">
        <v>213.5</v>
      </c>
      <c r="G295">
        <v>300</v>
      </c>
      <c r="H295" s="7">
        <f t="shared" si="7"/>
        <v>0.1756440281030445</v>
      </c>
    </row>
    <row r="296" spans="1:8" ht="20.100000000000001" customHeight="1">
      <c r="A296">
        <v>846</v>
      </c>
      <c r="B296" t="s">
        <v>101</v>
      </c>
      <c r="C296">
        <v>16</v>
      </c>
      <c r="D296">
        <v>107</v>
      </c>
      <c r="E296">
        <v>5174</v>
      </c>
      <c r="F296">
        <v>323.38</v>
      </c>
      <c r="G296">
        <v>2508</v>
      </c>
      <c r="H296" s="7">
        <f t="shared" si="7"/>
        <v>0.48473134905295712</v>
      </c>
    </row>
    <row r="297" spans="1:8" ht="20.100000000000001" customHeight="1">
      <c r="A297">
        <v>847</v>
      </c>
      <c r="B297" t="s">
        <v>63</v>
      </c>
      <c r="C297">
        <v>13</v>
      </c>
      <c r="D297">
        <v>38</v>
      </c>
      <c r="E297">
        <v>3143</v>
      </c>
      <c r="F297">
        <v>241.77</v>
      </c>
      <c r="G297">
        <v>1044</v>
      </c>
      <c r="H297" s="7">
        <f t="shared" si="7"/>
        <v>0.33216671969455935</v>
      </c>
    </row>
    <row r="298" spans="1:8" ht="20.100000000000001" customHeight="1">
      <c r="A298">
        <v>849</v>
      </c>
      <c r="B298" t="s">
        <v>63</v>
      </c>
      <c r="C298">
        <v>12</v>
      </c>
      <c r="D298">
        <v>89</v>
      </c>
      <c r="E298">
        <v>3194</v>
      </c>
      <c r="F298">
        <v>266.17</v>
      </c>
      <c r="G298">
        <v>4128</v>
      </c>
      <c r="H298" s="7">
        <f t="shared" si="7"/>
        <v>1.2924232936756419</v>
      </c>
    </row>
    <row r="299" spans="1:8" ht="20.100000000000001" customHeight="1">
      <c r="A299">
        <v>850</v>
      </c>
      <c r="B299" t="s">
        <v>106</v>
      </c>
      <c r="C299">
        <v>2</v>
      </c>
      <c r="D299">
        <v>22</v>
      </c>
      <c r="E299">
        <v>980</v>
      </c>
      <c r="F299">
        <v>490</v>
      </c>
      <c r="G299">
        <v>564</v>
      </c>
      <c r="H299" s="7">
        <f t="shared" si="7"/>
        <v>0.57551020408163267</v>
      </c>
    </row>
    <row r="300" spans="1:8" ht="20.100000000000001" customHeight="1">
      <c r="A300">
        <v>855</v>
      </c>
      <c r="B300" t="s">
        <v>106</v>
      </c>
      <c r="C300">
        <v>7</v>
      </c>
      <c r="D300">
        <v>3</v>
      </c>
      <c r="E300">
        <v>1676</v>
      </c>
      <c r="F300">
        <v>239.43</v>
      </c>
      <c r="G300">
        <v>684</v>
      </c>
      <c r="H300" s="7">
        <f t="shared" si="7"/>
        <v>0.40811455847255368</v>
      </c>
    </row>
    <row r="301" spans="1:8" ht="20.100000000000001" customHeight="1">
      <c r="A301">
        <v>857</v>
      </c>
      <c r="B301" t="s">
        <v>105</v>
      </c>
      <c r="C301">
        <v>7</v>
      </c>
      <c r="D301">
        <v>75</v>
      </c>
      <c r="E301">
        <v>3959</v>
      </c>
      <c r="F301">
        <v>565.57000000000005</v>
      </c>
      <c r="G301">
        <v>2772</v>
      </c>
      <c r="H301" s="7">
        <f t="shared" si="7"/>
        <v>0.70017681232634499</v>
      </c>
    </row>
    <row r="302" spans="1:8" ht="20.100000000000001" customHeight="1">
      <c r="A302">
        <v>858</v>
      </c>
      <c r="B302" t="s">
        <v>63</v>
      </c>
      <c r="C302">
        <v>12</v>
      </c>
      <c r="D302">
        <v>74</v>
      </c>
      <c r="E302">
        <v>3479</v>
      </c>
      <c r="F302">
        <v>289.92</v>
      </c>
      <c r="G302">
        <v>1812</v>
      </c>
      <c r="H302" s="7">
        <f t="shared" si="7"/>
        <v>0.52083932164415059</v>
      </c>
    </row>
    <row r="303" spans="1:8" ht="20.100000000000001" customHeight="1">
      <c r="A303">
        <v>861</v>
      </c>
      <c r="B303" t="s">
        <v>63</v>
      </c>
      <c r="C303">
        <v>1</v>
      </c>
      <c r="D303">
        <v>18</v>
      </c>
      <c r="E303">
        <v>381</v>
      </c>
      <c r="F303">
        <v>381</v>
      </c>
      <c r="G303">
        <v>312</v>
      </c>
      <c r="H303" s="7">
        <f t="shared" si="7"/>
        <v>0.81889763779527558</v>
      </c>
    </row>
    <row r="304" spans="1:8" ht="20.100000000000001" customHeight="1">
      <c r="A304">
        <v>862</v>
      </c>
      <c r="B304" t="s">
        <v>63</v>
      </c>
      <c r="C304">
        <v>9</v>
      </c>
      <c r="D304">
        <v>75</v>
      </c>
      <c r="E304">
        <v>3649</v>
      </c>
      <c r="F304">
        <v>405.44</v>
      </c>
      <c r="G304">
        <v>2652</v>
      </c>
      <c r="H304" s="7">
        <f t="shared" si="7"/>
        <v>0.72677445875582347</v>
      </c>
    </row>
    <row r="305" spans="1:8" ht="20.100000000000001" customHeight="1">
      <c r="A305">
        <v>863</v>
      </c>
      <c r="B305" t="s">
        <v>63</v>
      </c>
      <c r="C305">
        <v>10</v>
      </c>
      <c r="D305">
        <v>45</v>
      </c>
      <c r="E305">
        <v>1824</v>
      </c>
      <c r="F305">
        <v>182.4</v>
      </c>
      <c r="G305">
        <v>600</v>
      </c>
      <c r="H305" s="7">
        <f t="shared" si="7"/>
        <v>0.32894736842105265</v>
      </c>
    </row>
    <row r="306" spans="1:8" ht="20.100000000000001" customHeight="1">
      <c r="A306">
        <v>865</v>
      </c>
      <c r="B306" t="s">
        <v>63</v>
      </c>
      <c r="C306">
        <v>2</v>
      </c>
      <c r="D306">
        <v>36</v>
      </c>
      <c r="E306">
        <v>1417</v>
      </c>
      <c r="F306">
        <v>708.5</v>
      </c>
      <c r="G306">
        <v>528</v>
      </c>
      <c r="H306" s="7">
        <f t="shared" si="7"/>
        <v>0.37261820748059282</v>
      </c>
    </row>
    <row r="307" spans="1:8" ht="20.100000000000001" customHeight="1">
      <c r="A307">
        <v>867</v>
      </c>
      <c r="B307" t="s">
        <v>10</v>
      </c>
      <c r="C307">
        <v>9</v>
      </c>
      <c r="D307">
        <v>121</v>
      </c>
      <c r="E307">
        <v>3421</v>
      </c>
      <c r="F307">
        <v>380.11</v>
      </c>
      <c r="G307">
        <v>2220</v>
      </c>
      <c r="H307" s="7">
        <f t="shared" si="7"/>
        <v>0.64893306050862321</v>
      </c>
    </row>
    <row r="308" spans="1:8" ht="20.100000000000001" customHeight="1">
      <c r="A308">
        <v>868</v>
      </c>
      <c r="B308" t="s">
        <v>63</v>
      </c>
      <c r="C308">
        <v>7</v>
      </c>
      <c r="D308">
        <v>60</v>
      </c>
      <c r="E308">
        <v>3165</v>
      </c>
      <c r="F308">
        <v>452.14</v>
      </c>
      <c r="G308">
        <v>1020</v>
      </c>
      <c r="H308" s="7">
        <f t="shared" si="7"/>
        <v>0.32227488151658767</v>
      </c>
    </row>
    <row r="309" spans="1:8" ht="20.100000000000001" customHeight="1">
      <c r="A309">
        <v>869</v>
      </c>
      <c r="B309" t="s">
        <v>63</v>
      </c>
      <c r="C309">
        <v>7</v>
      </c>
      <c r="D309">
        <v>2</v>
      </c>
      <c r="E309">
        <v>749</v>
      </c>
      <c r="F309">
        <v>107</v>
      </c>
      <c r="G309">
        <v>0</v>
      </c>
      <c r="H309" s="7">
        <f t="shared" si="7"/>
        <v>0</v>
      </c>
    </row>
    <row r="310" spans="1:8" ht="20.100000000000001" customHeight="1">
      <c r="A310">
        <v>870</v>
      </c>
      <c r="B310" t="s">
        <v>125</v>
      </c>
      <c r="C310">
        <v>18</v>
      </c>
      <c r="D310">
        <v>133</v>
      </c>
      <c r="E310">
        <v>5373</v>
      </c>
      <c r="F310">
        <v>298.5</v>
      </c>
      <c r="G310">
        <v>4716</v>
      </c>
      <c r="H310" s="7">
        <f t="shared" si="7"/>
        <v>0.8777219430485762</v>
      </c>
    </row>
    <row r="311" spans="1:8" ht="20.100000000000001" customHeight="1">
      <c r="A311">
        <v>871</v>
      </c>
      <c r="B311" t="s">
        <v>110</v>
      </c>
      <c r="C311">
        <v>2</v>
      </c>
      <c r="D311">
        <v>12</v>
      </c>
      <c r="E311">
        <v>521</v>
      </c>
      <c r="F311">
        <v>260.5</v>
      </c>
      <c r="G311">
        <v>480</v>
      </c>
      <c r="H311" s="7">
        <f t="shared" si="7"/>
        <v>0.92130518234165071</v>
      </c>
    </row>
    <row r="312" spans="1:8" ht="20.100000000000001" customHeight="1">
      <c r="A312">
        <v>872</v>
      </c>
      <c r="B312" t="s">
        <v>91</v>
      </c>
      <c r="C312">
        <v>8</v>
      </c>
      <c r="D312">
        <v>114</v>
      </c>
      <c r="E312">
        <v>4147</v>
      </c>
      <c r="F312">
        <v>518.38</v>
      </c>
      <c r="G312">
        <v>2832</v>
      </c>
      <c r="H312" s="7">
        <f t="shared" si="7"/>
        <v>0.68290330359295881</v>
      </c>
    </row>
    <row r="313" spans="1:8" ht="20.100000000000001" customHeight="1">
      <c r="A313">
        <v>873</v>
      </c>
      <c r="B313" t="s">
        <v>103</v>
      </c>
      <c r="C313">
        <v>18</v>
      </c>
      <c r="D313">
        <v>55</v>
      </c>
      <c r="E313">
        <v>3451</v>
      </c>
      <c r="F313">
        <v>191.72</v>
      </c>
      <c r="G313">
        <v>2580</v>
      </c>
      <c r="H313" s="7">
        <f t="shared" si="7"/>
        <v>0.7476093885830194</v>
      </c>
    </row>
    <row r="314" spans="1:8" ht="20.100000000000001" customHeight="1">
      <c r="A314">
        <v>874</v>
      </c>
      <c r="B314" t="s">
        <v>58</v>
      </c>
      <c r="C314">
        <v>10</v>
      </c>
      <c r="D314">
        <v>99</v>
      </c>
      <c r="E314">
        <v>2798</v>
      </c>
      <c r="F314">
        <v>279.8</v>
      </c>
      <c r="G314">
        <v>1464</v>
      </c>
      <c r="H314" s="7">
        <f t="shared" si="7"/>
        <v>0.52323087919942812</v>
      </c>
    </row>
    <row r="315" spans="1:8" ht="20.100000000000001" customHeight="1">
      <c r="A315">
        <v>875</v>
      </c>
      <c r="B315" t="s">
        <v>91</v>
      </c>
      <c r="C315">
        <v>14</v>
      </c>
      <c r="D315">
        <v>104</v>
      </c>
      <c r="E315">
        <v>4052</v>
      </c>
      <c r="F315">
        <v>289.43</v>
      </c>
      <c r="G315">
        <v>2592</v>
      </c>
      <c r="H315" s="7">
        <f t="shared" si="7"/>
        <v>0.63968410661401776</v>
      </c>
    </row>
    <row r="316" spans="1:8" ht="20.100000000000001" customHeight="1">
      <c r="A316">
        <v>876</v>
      </c>
      <c r="B316" t="s">
        <v>33</v>
      </c>
      <c r="C316">
        <v>10</v>
      </c>
      <c r="D316">
        <v>94</v>
      </c>
      <c r="E316">
        <v>2871</v>
      </c>
      <c r="F316">
        <v>287.10000000000002</v>
      </c>
      <c r="G316">
        <v>1488</v>
      </c>
      <c r="H316" s="7">
        <f t="shared" si="7"/>
        <v>0.51828631138975967</v>
      </c>
    </row>
    <row r="317" spans="1:8" ht="20.100000000000001" customHeight="1">
      <c r="A317">
        <v>879</v>
      </c>
      <c r="B317" t="s">
        <v>84</v>
      </c>
      <c r="C317">
        <v>15</v>
      </c>
      <c r="D317">
        <v>92</v>
      </c>
      <c r="E317">
        <v>5072</v>
      </c>
      <c r="F317">
        <v>338.13</v>
      </c>
      <c r="G317">
        <v>3024</v>
      </c>
      <c r="H317" s="7">
        <f t="shared" si="7"/>
        <v>0.59621451104100942</v>
      </c>
    </row>
    <row r="318" spans="1:8" ht="20.100000000000001" customHeight="1">
      <c r="A318">
        <v>880</v>
      </c>
      <c r="B318" t="s">
        <v>84</v>
      </c>
      <c r="C318">
        <v>2</v>
      </c>
      <c r="D318">
        <v>2</v>
      </c>
      <c r="E318">
        <v>200</v>
      </c>
      <c r="F318">
        <v>100</v>
      </c>
      <c r="G318">
        <v>0</v>
      </c>
      <c r="H318" s="7">
        <f t="shared" si="7"/>
        <v>0</v>
      </c>
    </row>
    <row r="319" spans="1:8" ht="20.100000000000001" customHeight="1">
      <c r="A319">
        <v>881</v>
      </c>
      <c r="B319" t="s">
        <v>63</v>
      </c>
      <c r="C319">
        <v>12</v>
      </c>
      <c r="D319">
        <v>64</v>
      </c>
      <c r="E319">
        <v>3124</v>
      </c>
      <c r="F319">
        <v>260.33</v>
      </c>
      <c r="G319">
        <v>1392</v>
      </c>
      <c r="H319" s="7">
        <f t="shared" si="7"/>
        <v>0.44558258642765686</v>
      </c>
    </row>
    <row r="320" spans="1:8" ht="20.100000000000001" customHeight="1">
      <c r="A320">
        <v>882</v>
      </c>
      <c r="B320" t="s">
        <v>34</v>
      </c>
      <c r="C320">
        <v>4</v>
      </c>
      <c r="D320">
        <v>41</v>
      </c>
      <c r="E320">
        <v>1063</v>
      </c>
      <c r="F320">
        <v>265.75</v>
      </c>
      <c r="G320">
        <v>1080</v>
      </c>
      <c r="H320" s="7">
        <f t="shared" si="7"/>
        <v>1.0159924741298212</v>
      </c>
    </row>
    <row r="321" spans="1:8" ht="20.100000000000001" customHeight="1">
      <c r="A321">
        <v>883</v>
      </c>
      <c r="B321" t="s">
        <v>10</v>
      </c>
      <c r="C321">
        <v>0</v>
      </c>
      <c r="D321">
        <v>12</v>
      </c>
      <c r="E321">
        <v>253</v>
      </c>
      <c r="F321"/>
      <c r="G321">
        <v>120</v>
      </c>
      <c r="H321" s="7">
        <f t="shared" si="7"/>
        <v>0.4743083003952569</v>
      </c>
    </row>
    <row r="322" spans="1:8" ht="20.100000000000001" customHeight="1">
      <c r="A322">
        <v>886</v>
      </c>
      <c r="B322" t="s">
        <v>111</v>
      </c>
      <c r="C322">
        <v>7</v>
      </c>
      <c r="D322">
        <v>28</v>
      </c>
      <c r="E322">
        <v>1313</v>
      </c>
      <c r="F322">
        <v>187.57</v>
      </c>
      <c r="G322">
        <v>792</v>
      </c>
      <c r="H322" s="7">
        <f t="shared" si="7"/>
        <v>0.60319878141660321</v>
      </c>
    </row>
    <row r="323" spans="1:8" ht="20.100000000000001" customHeight="1">
      <c r="A323">
        <v>888</v>
      </c>
      <c r="B323" t="s">
        <v>105</v>
      </c>
      <c r="C323">
        <v>2</v>
      </c>
      <c r="D323">
        <v>12</v>
      </c>
      <c r="E323">
        <v>1172</v>
      </c>
      <c r="F323">
        <v>586</v>
      </c>
      <c r="G323">
        <v>384</v>
      </c>
      <c r="H323" s="7">
        <f t="shared" si="7"/>
        <v>0.32764505119453924</v>
      </c>
    </row>
    <row r="324" spans="1:8" ht="20.100000000000001" customHeight="1">
      <c r="A324">
        <v>889</v>
      </c>
      <c r="B324" t="s">
        <v>90</v>
      </c>
      <c r="C324">
        <v>21</v>
      </c>
      <c r="D324">
        <v>337</v>
      </c>
      <c r="E324">
        <v>12469</v>
      </c>
      <c r="F324">
        <v>593.76</v>
      </c>
      <c r="G324">
        <v>6456</v>
      </c>
      <c r="H324" s="7">
        <f t="shared" si="7"/>
        <v>0.51776405485604293</v>
      </c>
    </row>
    <row r="325" spans="1:8" ht="20.100000000000001" customHeight="1">
      <c r="A325">
        <v>890</v>
      </c>
      <c r="B325" t="s">
        <v>90</v>
      </c>
      <c r="C325">
        <v>4</v>
      </c>
      <c r="D325">
        <v>56</v>
      </c>
      <c r="E325">
        <v>3233</v>
      </c>
      <c r="F325">
        <v>808.25</v>
      </c>
      <c r="G325">
        <v>1536</v>
      </c>
      <c r="H325" s="7">
        <f t="shared" ref="H325:H388" si="8">G325/E325</f>
        <v>0.47510052582740486</v>
      </c>
    </row>
    <row r="326" spans="1:8" ht="20.100000000000001" customHeight="1">
      <c r="A326">
        <v>892</v>
      </c>
      <c r="B326" t="s">
        <v>105</v>
      </c>
      <c r="C326">
        <v>15</v>
      </c>
      <c r="D326">
        <v>78</v>
      </c>
      <c r="E326">
        <v>3411</v>
      </c>
      <c r="F326">
        <v>227.4</v>
      </c>
      <c r="G326">
        <v>1932</v>
      </c>
      <c r="H326" s="7">
        <f t="shared" si="8"/>
        <v>0.5664028144239226</v>
      </c>
    </row>
    <row r="327" spans="1:8" ht="20.100000000000001" customHeight="1">
      <c r="A327">
        <v>893</v>
      </c>
      <c r="B327" t="s">
        <v>69</v>
      </c>
      <c r="C327">
        <v>9</v>
      </c>
      <c r="D327">
        <v>142</v>
      </c>
      <c r="E327">
        <v>3579</v>
      </c>
      <c r="F327">
        <v>397.67</v>
      </c>
      <c r="G327">
        <v>2580</v>
      </c>
      <c r="H327" s="7">
        <f t="shared" si="8"/>
        <v>0.72087175188600172</v>
      </c>
    </row>
    <row r="328" spans="1:8" ht="20.100000000000001" customHeight="1">
      <c r="A328">
        <v>897</v>
      </c>
      <c r="B328" t="s">
        <v>58</v>
      </c>
      <c r="C328">
        <v>19</v>
      </c>
      <c r="D328">
        <v>37</v>
      </c>
      <c r="E328">
        <v>3085</v>
      </c>
      <c r="F328">
        <v>162.37</v>
      </c>
      <c r="G328">
        <v>1200</v>
      </c>
      <c r="H328" s="7">
        <f t="shared" si="8"/>
        <v>0.38897893030794167</v>
      </c>
    </row>
    <row r="329" spans="1:8" ht="20.100000000000001" customHeight="1">
      <c r="A329">
        <v>899</v>
      </c>
      <c r="B329" t="s">
        <v>93</v>
      </c>
      <c r="C329">
        <v>0</v>
      </c>
      <c r="D329">
        <v>9</v>
      </c>
      <c r="E329">
        <v>97</v>
      </c>
      <c r="F329"/>
      <c r="G329">
        <v>0</v>
      </c>
      <c r="H329" s="7">
        <f t="shared" si="8"/>
        <v>0</v>
      </c>
    </row>
    <row r="330" spans="1:8" ht="20.100000000000001" customHeight="1">
      <c r="A330">
        <v>900</v>
      </c>
      <c r="B330" t="s">
        <v>52</v>
      </c>
      <c r="C330">
        <v>4</v>
      </c>
      <c r="D330">
        <v>69</v>
      </c>
      <c r="E330">
        <v>2172</v>
      </c>
      <c r="F330">
        <v>543</v>
      </c>
      <c r="G330">
        <v>2076</v>
      </c>
      <c r="H330" s="7">
        <f t="shared" si="8"/>
        <v>0.95580110497237569</v>
      </c>
    </row>
    <row r="331" spans="1:8" ht="20.100000000000001" customHeight="1">
      <c r="A331">
        <v>905</v>
      </c>
      <c r="B331" t="s">
        <v>54</v>
      </c>
      <c r="C331">
        <v>4</v>
      </c>
      <c r="D331">
        <v>18</v>
      </c>
      <c r="E331">
        <v>520</v>
      </c>
      <c r="F331">
        <v>130</v>
      </c>
      <c r="G331">
        <v>96</v>
      </c>
      <c r="H331" s="7">
        <f t="shared" si="8"/>
        <v>0.18461538461538463</v>
      </c>
    </row>
    <row r="332" spans="1:8" ht="20.100000000000001" customHeight="1">
      <c r="A332">
        <v>908</v>
      </c>
      <c r="B332" t="s">
        <v>35</v>
      </c>
      <c r="C332">
        <v>12</v>
      </c>
      <c r="D332">
        <v>272</v>
      </c>
      <c r="E332">
        <v>9386</v>
      </c>
      <c r="F332">
        <v>782.17</v>
      </c>
      <c r="G332">
        <v>4788</v>
      </c>
      <c r="H332" s="7">
        <f t="shared" si="8"/>
        <v>0.51012145748987858</v>
      </c>
    </row>
    <row r="333" spans="1:8" ht="20.100000000000001" customHeight="1">
      <c r="A333">
        <v>909</v>
      </c>
      <c r="B333" t="s">
        <v>84</v>
      </c>
      <c r="C333">
        <v>6</v>
      </c>
      <c r="D333">
        <v>49</v>
      </c>
      <c r="E333">
        <v>1758</v>
      </c>
      <c r="F333">
        <v>293</v>
      </c>
      <c r="G333">
        <v>1008</v>
      </c>
      <c r="H333" s="7">
        <f t="shared" si="8"/>
        <v>0.57337883959044367</v>
      </c>
    </row>
    <row r="334" spans="1:8" ht="20.100000000000001" customHeight="1">
      <c r="A334">
        <v>914</v>
      </c>
      <c r="B334" t="s">
        <v>94</v>
      </c>
      <c r="C334">
        <v>7</v>
      </c>
      <c r="D334">
        <v>52</v>
      </c>
      <c r="E334">
        <v>1738</v>
      </c>
      <c r="F334">
        <v>248.29</v>
      </c>
      <c r="G334">
        <v>888</v>
      </c>
      <c r="H334" s="7">
        <f t="shared" si="8"/>
        <v>0.51093210586881477</v>
      </c>
    </row>
    <row r="335" spans="1:8" ht="20.100000000000001" customHeight="1">
      <c r="A335">
        <v>915</v>
      </c>
      <c r="B335" t="s">
        <v>94</v>
      </c>
      <c r="C335">
        <v>11</v>
      </c>
      <c r="D335">
        <v>65</v>
      </c>
      <c r="E335">
        <v>1821</v>
      </c>
      <c r="F335">
        <v>165.55</v>
      </c>
      <c r="G335">
        <v>1080</v>
      </c>
      <c r="H335" s="7">
        <f t="shared" si="8"/>
        <v>0.59308072487644148</v>
      </c>
    </row>
    <row r="336" spans="1:8" ht="20.100000000000001" customHeight="1">
      <c r="A336">
        <v>918</v>
      </c>
      <c r="B336" t="s">
        <v>26</v>
      </c>
      <c r="C336">
        <v>12</v>
      </c>
      <c r="D336">
        <v>105</v>
      </c>
      <c r="E336">
        <v>3590</v>
      </c>
      <c r="F336">
        <v>299.17</v>
      </c>
      <c r="G336">
        <v>2124</v>
      </c>
      <c r="H336" s="7">
        <f t="shared" si="8"/>
        <v>0.59164345403899721</v>
      </c>
    </row>
    <row r="337" spans="1:8" ht="20.100000000000001" customHeight="1">
      <c r="A337">
        <v>920</v>
      </c>
      <c r="B337" t="s">
        <v>33</v>
      </c>
      <c r="C337">
        <v>6</v>
      </c>
      <c r="D337">
        <v>20</v>
      </c>
      <c r="E337">
        <v>1174</v>
      </c>
      <c r="F337">
        <v>195.67</v>
      </c>
      <c r="G337">
        <v>720</v>
      </c>
      <c r="H337" s="7">
        <f t="shared" si="8"/>
        <v>0.61328790459965932</v>
      </c>
    </row>
    <row r="338" spans="1:8" ht="20.100000000000001" customHeight="1">
      <c r="A338">
        <v>922</v>
      </c>
      <c r="B338" t="s">
        <v>107</v>
      </c>
      <c r="C338">
        <v>12</v>
      </c>
      <c r="D338">
        <v>64</v>
      </c>
      <c r="E338">
        <v>3133</v>
      </c>
      <c r="F338">
        <v>261.08</v>
      </c>
      <c r="G338">
        <v>1656</v>
      </c>
      <c r="H338" s="7">
        <f t="shared" si="8"/>
        <v>0.52856686881583148</v>
      </c>
    </row>
    <row r="339" spans="1:8" ht="20.100000000000001" customHeight="1">
      <c r="A339">
        <v>924</v>
      </c>
      <c r="B339" t="s">
        <v>26</v>
      </c>
      <c r="C339">
        <v>4</v>
      </c>
      <c r="D339">
        <v>15</v>
      </c>
      <c r="E339">
        <v>1312</v>
      </c>
      <c r="F339">
        <v>328</v>
      </c>
      <c r="G339">
        <v>1260</v>
      </c>
      <c r="H339" s="7">
        <f t="shared" si="8"/>
        <v>0.96036585365853655</v>
      </c>
    </row>
    <row r="340" spans="1:8" ht="20.100000000000001" customHeight="1">
      <c r="A340">
        <v>925</v>
      </c>
      <c r="B340" t="s">
        <v>53</v>
      </c>
      <c r="C340">
        <v>7</v>
      </c>
      <c r="D340">
        <v>94</v>
      </c>
      <c r="E340">
        <v>1689</v>
      </c>
      <c r="F340">
        <v>241.29</v>
      </c>
      <c r="G340">
        <v>1788</v>
      </c>
      <c r="H340" s="7">
        <f t="shared" si="8"/>
        <v>1.058614564831261</v>
      </c>
    </row>
    <row r="341" spans="1:8" ht="20.100000000000001" customHeight="1">
      <c r="A341">
        <v>926</v>
      </c>
      <c r="B341" t="s">
        <v>26</v>
      </c>
      <c r="C341">
        <v>4</v>
      </c>
      <c r="D341">
        <v>0</v>
      </c>
      <c r="E341">
        <v>424</v>
      </c>
      <c r="F341">
        <v>106</v>
      </c>
      <c r="G341">
        <v>0</v>
      </c>
      <c r="H341" s="7">
        <f t="shared" si="8"/>
        <v>0</v>
      </c>
    </row>
    <row r="342" spans="1:8" ht="20.100000000000001" customHeight="1">
      <c r="A342">
        <v>927</v>
      </c>
      <c r="B342" t="s">
        <v>33</v>
      </c>
      <c r="C342">
        <v>6</v>
      </c>
      <c r="D342">
        <v>26</v>
      </c>
      <c r="E342">
        <v>1016</v>
      </c>
      <c r="F342">
        <v>169.33</v>
      </c>
      <c r="G342">
        <v>840</v>
      </c>
      <c r="H342" s="7">
        <f t="shared" si="8"/>
        <v>0.82677165354330706</v>
      </c>
    </row>
    <row r="343" spans="1:8" ht="20.100000000000001" customHeight="1">
      <c r="A343">
        <v>929</v>
      </c>
      <c r="B343" t="s">
        <v>61</v>
      </c>
      <c r="C343">
        <v>29</v>
      </c>
      <c r="D343">
        <v>143</v>
      </c>
      <c r="E343">
        <v>7507</v>
      </c>
      <c r="F343">
        <v>258.86</v>
      </c>
      <c r="G343">
        <v>7452</v>
      </c>
      <c r="H343" s="7">
        <f t="shared" si="8"/>
        <v>0.99267350472891969</v>
      </c>
    </row>
    <row r="344" spans="1:8" ht="20.100000000000001" customHeight="1">
      <c r="A344">
        <v>930</v>
      </c>
      <c r="B344" t="s">
        <v>54</v>
      </c>
      <c r="C344">
        <v>3</v>
      </c>
      <c r="D344">
        <v>0</v>
      </c>
      <c r="E344">
        <v>500</v>
      </c>
      <c r="F344">
        <v>166.67</v>
      </c>
      <c r="G344">
        <v>0</v>
      </c>
      <c r="H344" s="7">
        <f t="shared" si="8"/>
        <v>0</v>
      </c>
    </row>
    <row r="345" spans="1:8" ht="20.100000000000001" customHeight="1">
      <c r="A345">
        <v>932</v>
      </c>
      <c r="B345" t="s">
        <v>26</v>
      </c>
      <c r="C345">
        <v>10</v>
      </c>
      <c r="D345">
        <v>89</v>
      </c>
      <c r="E345">
        <v>2606</v>
      </c>
      <c r="F345">
        <v>260.60000000000002</v>
      </c>
      <c r="G345">
        <v>3768</v>
      </c>
      <c r="H345" s="7">
        <f t="shared" si="8"/>
        <v>1.4458940905602455</v>
      </c>
    </row>
    <row r="346" spans="1:8" ht="20.100000000000001" customHeight="1">
      <c r="A346">
        <v>934</v>
      </c>
      <c r="B346" t="s">
        <v>107</v>
      </c>
      <c r="C346">
        <v>7</v>
      </c>
      <c r="D346">
        <v>140</v>
      </c>
      <c r="E346">
        <v>3718</v>
      </c>
      <c r="F346">
        <v>531.14</v>
      </c>
      <c r="G346">
        <v>1944</v>
      </c>
      <c r="H346" s="7">
        <f t="shared" si="8"/>
        <v>0.52286175363098442</v>
      </c>
    </row>
    <row r="347" spans="1:8" ht="20.100000000000001" customHeight="1">
      <c r="A347">
        <v>935</v>
      </c>
      <c r="B347" t="s">
        <v>126</v>
      </c>
      <c r="C347">
        <v>12</v>
      </c>
      <c r="D347">
        <v>40</v>
      </c>
      <c r="E347">
        <v>3006</v>
      </c>
      <c r="F347">
        <v>250.5</v>
      </c>
      <c r="G347">
        <v>2652</v>
      </c>
      <c r="H347" s="7">
        <f t="shared" si="8"/>
        <v>0.88223552894211577</v>
      </c>
    </row>
    <row r="348" spans="1:8" ht="20.100000000000001" customHeight="1">
      <c r="A348">
        <v>937</v>
      </c>
      <c r="B348" t="s">
        <v>26</v>
      </c>
      <c r="C348">
        <v>6</v>
      </c>
      <c r="D348">
        <v>44</v>
      </c>
      <c r="E348">
        <v>2540</v>
      </c>
      <c r="F348">
        <v>423.33</v>
      </c>
      <c r="G348">
        <v>840</v>
      </c>
      <c r="H348" s="7">
        <f t="shared" si="8"/>
        <v>0.33070866141732286</v>
      </c>
    </row>
    <row r="349" spans="1:8" ht="20.100000000000001" customHeight="1">
      <c r="A349">
        <v>938</v>
      </c>
      <c r="B349" t="s">
        <v>67</v>
      </c>
      <c r="C349">
        <v>4</v>
      </c>
      <c r="D349">
        <v>14</v>
      </c>
      <c r="E349">
        <v>822</v>
      </c>
      <c r="F349">
        <v>205.5</v>
      </c>
      <c r="G349">
        <v>444</v>
      </c>
      <c r="H349" s="7">
        <f t="shared" si="8"/>
        <v>0.54014598540145986</v>
      </c>
    </row>
    <row r="350" spans="1:8" ht="20.100000000000001" customHeight="1">
      <c r="A350">
        <v>943</v>
      </c>
      <c r="B350" t="s">
        <v>94</v>
      </c>
      <c r="C350">
        <v>24</v>
      </c>
      <c r="D350">
        <v>85</v>
      </c>
      <c r="E350">
        <v>4491</v>
      </c>
      <c r="F350">
        <v>187.13</v>
      </c>
      <c r="G350">
        <v>2160</v>
      </c>
      <c r="H350" s="7">
        <f t="shared" si="8"/>
        <v>0.48096192384769537</v>
      </c>
    </row>
    <row r="351" spans="1:8" ht="20.100000000000001" customHeight="1">
      <c r="A351">
        <v>944</v>
      </c>
      <c r="B351" t="s">
        <v>99</v>
      </c>
      <c r="C351">
        <v>11</v>
      </c>
      <c r="D351">
        <v>60</v>
      </c>
      <c r="E351">
        <v>2620</v>
      </c>
      <c r="F351">
        <v>238.18</v>
      </c>
      <c r="G351">
        <v>792</v>
      </c>
      <c r="H351" s="7">
        <f t="shared" si="8"/>
        <v>0.30229007633587784</v>
      </c>
    </row>
    <row r="352" spans="1:8" ht="20.100000000000001" customHeight="1">
      <c r="A352">
        <v>946</v>
      </c>
      <c r="B352" t="s">
        <v>53</v>
      </c>
      <c r="C352">
        <v>24</v>
      </c>
      <c r="D352">
        <v>54</v>
      </c>
      <c r="E352">
        <v>2711</v>
      </c>
      <c r="F352">
        <v>112.96</v>
      </c>
      <c r="G352">
        <v>0</v>
      </c>
      <c r="H352" s="7">
        <f t="shared" si="8"/>
        <v>0</v>
      </c>
    </row>
    <row r="353" spans="1:8" ht="20.100000000000001" customHeight="1">
      <c r="A353">
        <v>947</v>
      </c>
      <c r="B353" t="s">
        <v>53</v>
      </c>
      <c r="C353">
        <v>7</v>
      </c>
      <c r="D353">
        <v>31</v>
      </c>
      <c r="E353">
        <v>2125</v>
      </c>
      <c r="F353">
        <v>303.57</v>
      </c>
      <c r="G353">
        <v>1284</v>
      </c>
      <c r="H353" s="7">
        <f t="shared" si="8"/>
        <v>0.60423529411764709</v>
      </c>
    </row>
    <row r="354" spans="1:8" ht="20.100000000000001" customHeight="1">
      <c r="A354">
        <v>949</v>
      </c>
      <c r="B354" t="s">
        <v>127</v>
      </c>
      <c r="C354">
        <v>24</v>
      </c>
      <c r="D354">
        <v>191</v>
      </c>
      <c r="E354">
        <v>6689</v>
      </c>
      <c r="F354">
        <v>278.70999999999998</v>
      </c>
      <c r="G354">
        <v>4788</v>
      </c>
      <c r="H354" s="7">
        <f t="shared" si="8"/>
        <v>0.71580206308865302</v>
      </c>
    </row>
    <row r="355" spans="1:8" ht="20.100000000000001" customHeight="1">
      <c r="A355">
        <v>951</v>
      </c>
      <c r="B355" t="s">
        <v>33</v>
      </c>
      <c r="C355">
        <v>15</v>
      </c>
      <c r="D355">
        <v>208</v>
      </c>
      <c r="E355">
        <v>4933</v>
      </c>
      <c r="F355">
        <v>328.87</v>
      </c>
      <c r="G355">
        <v>2676</v>
      </c>
      <c r="H355" s="7">
        <f t="shared" si="8"/>
        <v>0.54246908574903707</v>
      </c>
    </row>
    <row r="356" spans="1:8" ht="20.100000000000001" customHeight="1">
      <c r="A356">
        <v>954</v>
      </c>
      <c r="B356" t="s">
        <v>65</v>
      </c>
      <c r="C356">
        <v>5</v>
      </c>
      <c r="D356">
        <v>31</v>
      </c>
      <c r="E356">
        <v>3610</v>
      </c>
      <c r="F356">
        <v>722</v>
      </c>
      <c r="G356">
        <v>600</v>
      </c>
      <c r="H356" s="7">
        <f t="shared" si="8"/>
        <v>0.16620498614958448</v>
      </c>
    </row>
    <row r="357" spans="1:8" ht="20.100000000000001" customHeight="1">
      <c r="A357">
        <v>957</v>
      </c>
      <c r="B357" t="s">
        <v>26</v>
      </c>
      <c r="C357">
        <v>8</v>
      </c>
      <c r="D357">
        <v>26</v>
      </c>
      <c r="E357">
        <v>1047</v>
      </c>
      <c r="F357">
        <v>130.88</v>
      </c>
      <c r="G357">
        <v>0</v>
      </c>
      <c r="H357" s="7">
        <f t="shared" si="8"/>
        <v>0</v>
      </c>
    </row>
    <row r="358" spans="1:8" ht="20.100000000000001" customHeight="1">
      <c r="A358">
        <v>959</v>
      </c>
      <c r="B358" t="s">
        <v>53</v>
      </c>
      <c r="C358">
        <v>14</v>
      </c>
      <c r="D358">
        <v>19</v>
      </c>
      <c r="E358">
        <v>2066</v>
      </c>
      <c r="F358">
        <v>147.57</v>
      </c>
      <c r="G358">
        <v>0</v>
      </c>
      <c r="H358" s="7">
        <f t="shared" si="8"/>
        <v>0</v>
      </c>
    </row>
    <row r="359" spans="1:8" ht="20.100000000000001" customHeight="1">
      <c r="A359">
        <v>960</v>
      </c>
      <c r="B359" t="s">
        <v>97</v>
      </c>
      <c r="C359">
        <v>3</v>
      </c>
      <c r="D359">
        <v>0</v>
      </c>
      <c r="E359">
        <v>191</v>
      </c>
      <c r="F359">
        <v>63.67</v>
      </c>
      <c r="G359">
        <v>96</v>
      </c>
      <c r="H359" s="7">
        <f t="shared" si="8"/>
        <v>0.50261780104712039</v>
      </c>
    </row>
    <row r="360" spans="1:8" ht="20.100000000000001" customHeight="1">
      <c r="A360">
        <v>962</v>
      </c>
      <c r="B360" t="s">
        <v>13</v>
      </c>
      <c r="C360">
        <v>14</v>
      </c>
      <c r="D360">
        <v>78</v>
      </c>
      <c r="E360">
        <v>3740</v>
      </c>
      <c r="F360">
        <v>267.14</v>
      </c>
      <c r="G360">
        <v>2436</v>
      </c>
      <c r="H360" s="7">
        <f t="shared" si="8"/>
        <v>0.65133689839572195</v>
      </c>
    </row>
    <row r="361" spans="1:8" ht="20.100000000000001" customHeight="1">
      <c r="A361">
        <v>963</v>
      </c>
      <c r="B361" t="s">
        <v>90</v>
      </c>
      <c r="C361">
        <v>10</v>
      </c>
      <c r="D361">
        <v>102</v>
      </c>
      <c r="E361">
        <v>8558</v>
      </c>
      <c r="F361">
        <v>855.8</v>
      </c>
      <c r="G361">
        <v>2556</v>
      </c>
      <c r="H361" s="7">
        <f t="shared" si="8"/>
        <v>0.29866791306379997</v>
      </c>
    </row>
    <row r="362" spans="1:8" ht="20.100000000000001" customHeight="1">
      <c r="A362">
        <v>965</v>
      </c>
      <c r="B362" t="s">
        <v>52</v>
      </c>
      <c r="C362">
        <v>10</v>
      </c>
      <c r="D362">
        <v>59</v>
      </c>
      <c r="E362">
        <v>2185</v>
      </c>
      <c r="F362">
        <v>218.5</v>
      </c>
      <c r="G362">
        <v>1248</v>
      </c>
      <c r="H362" s="7">
        <f t="shared" si="8"/>
        <v>0.57116704805491991</v>
      </c>
    </row>
    <row r="363" spans="1:8" ht="20.100000000000001" customHeight="1">
      <c r="A363">
        <v>971</v>
      </c>
      <c r="B363" t="s">
        <v>80</v>
      </c>
      <c r="C363">
        <v>1</v>
      </c>
      <c r="D363">
        <v>17</v>
      </c>
      <c r="E363">
        <v>760</v>
      </c>
      <c r="F363">
        <v>760</v>
      </c>
      <c r="G363">
        <v>504</v>
      </c>
      <c r="H363" s="7">
        <f t="shared" si="8"/>
        <v>0.66315789473684206</v>
      </c>
    </row>
    <row r="364" spans="1:8" ht="20.100000000000001" customHeight="1">
      <c r="A364">
        <v>986</v>
      </c>
      <c r="B364" t="s">
        <v>63</v>
      </c>
      <c r="C364">
        <v>4</v>
      </c>
      <c r="D364">
        <v>28</v>
      </c>
      <c r="E364">
        <v>807</v>
      </c>
      <c r="F364">
        <v>201.75</v>
      </c>
      <c r="G364">
        <v>480</v>
      </c>
      <c r="H364" s="7">
        <f t="shared" si="8"/>
        <v>0.59479553903345728</v>
      </c>
    </row>
    <row r="365" spans="1:8" ht="20.100000000000001" customHeight="1">
      <c r="A365">
        <v>990</v>
      </c>
      <c r="B365" t="s">
        <v>84</v>
      </c>
      <c r="C365">
        <v>6</v>
      </c>
      <c r="D365">
        <v>39</v>
      </c>
      <c r="E365">
        <v>2477</v>
      </c>
      <c r="F365">
        <v>412.83</v>
      </c>
      <c r="G365">
        <v>1188</v>
      </c>
      <c r="H365" s="7">
        <f t="shared" si="8"/>
        <v>0.4796124343964473</v>
      </c>
    </row>
    <row r="366" spans="1:8" ht="20.100000000000001" customHeight="1">
      <c r="A366">
        <v>1009</v>
      </c>
      <c r="B366" t="s">
        <v>34</v>
      </c>
      <c r="C366">
        <v>1</v>
      </c>
      <c r="D366">
        <v>12</v>
      </c>
      <c r="E366">
        <v>757</v>
      </c>
      <c r="F366">
        <v>757</v>
      </c>
      <c r="G366">
        <v>312</v>
      </c>
      <c r="H366" s="7">
        <f t="shared" si="8"/>
        <v>0.41215323645970936</v>
      </c>
    </row>
    <row r="367" spans="1:8" ht="20.100000000000001" customHeight="1">
      <c r="A367">
        <v>1010</v>
      </c>
      <c r="B367" t="s">
        <v>63</v>
      </c>
      <c r="C367">
        <v>5</v>
      </c>
      <c r="D367">
        <v>27</v>
      </c>
      <c r="E367">
        <v>1043</v>
      </c>
      <c r="F367">
        <v>208.6</v>
      </c>
      <c r="G367">
        <v>516</v>
      </c>
      <c r="H367" s="7">
        <f t="shared" si="8"/>
        <v>0.49472674976030678</v>
      </c>
    </row>
    <row r="368" spans="1:8" ht="20.100000000000001" customHeight="1">
      <c r="A368">
        <v>1015</v>
      </c>
      <c r="B368" t="s">
        <v>33</v>
      </c>
      <c r="C368">
        <v>2</v>
      </c>
      <c r="D368">
        <v>80</v>
      </c>
      <c r="E368">
        <v>1324</v>
      </c>
      <c r="F368">
        <v>662</v>
      </c>
      <c r="G368">
        <v>804</v>
      </c>
      <c r="H368" s="7">
        <f t="shared" si="8"/>
        <v>0.60725075528700911</v>
      </c>
    </row>
    <row r="369" spans="1:8" ht="20.100000000000001" customHeight="1">
      <c r="A369">
        <v>1025</v>
      </c>
      <c r="B369" t="s">
        <v>13</v>
      </c>
      <c r="C369">
        <v>1</v>
      </c>
      <c r="D369">
        <v>6</v>
      </c>
      <c r="E369">
        <v>180</v>
      </c>
      <c r="F369">
        <v>180</v>
      </c>
      <c r="G369">
        <v>480</v>
      </c>
      <c r="H369" s="7">
        <f t="shared" si="8"/>
        <v>2.6666666666666665</v>
      </c>
    </row>
    <row r="370" spans="1:8" ht="20.100000000000001" customHeight="1">
      <c r="A370">
        <v>1026</v>
      </c>
      <c r="B370" t="s">
        <v>63</v>
      </c>
      <c r="C370">
        <v>5</v>
      </c>
      <c r="D370">
        <v>29</v>
      </c>
      <c r="E370">
        <v>1010</v>
      </c>
      <c r="F370">
        <v>202</v>
      </c>
      <c r="G370">
        <v>1092</v>
      </c>
      <c r="H370" s="7">
        <f t="shared" si="8"/>
        <v>1.0811881188118813</v>
      </c>
    </row>
    <row r="371" spans="1:8" ht="20.100000000000001" customHeight="1">
      <c r="A371">
        <v>1031</v>
      </c>
      <c r="B371" t="s">
        <v>55</v>
      </c>
      <c r="C371">
        <v>6</v>
      </c>
      <c r="D371">
        <v>72</v>
      </c>
      <c r="E371">
        <v>3857</v>
      </c>
      <c r="F371">
        <v>642.83000000000004</v>
      </c>
      <c r="G371">
        <v>2880</v>
      </c>
      <c r="H371" s="7">
        <f t="shared" si="8"/>
        <v>0.74669432201192631</v>
      </c>
    </row>
    <row r="372" spans="1:8" ht="20.100000000000001" customHeight="1">
      <c r="A372">
        <v>1039</v>
      </c>
      <c r="B372" t="s">
        <v>55</v>
      </c>
      <c r="C372">
        <v>5</v>
      </c>
      <c r="D372">
        <v>37</v>
      </c>
      <c r="E372">
        <v>1253</v>
      </c>
      <c r="F372">
        <v>250.6</v>
      </c>
      <c r="G372">
        <v>912</v>
      </c>
      <c r="H372" s="7">
        <f t="shared" si="8"/>
        <v>0.72785315243415805</v>
      </c>
    </row>
    <row r="373" spans="1:8" ht="20.100000000000001" customHeight="1">
      <c r="A373">
        <v>1055</v>
      </c>
      <c r="B373" t="s">
        <v>106</v>
      </c>
      <c r="C373">
        <v>6</v>
      </c>
      <c r="D373">
        <v>35</v>
      </c>
      <c r="E373">
        <v>704</v>
      </c>
      <c r="F373">
        <v>117.33</v>
      </c>
      <c r="G373">
        <v>252</v>
      </c>
      <c r="H373" s="7">
        <f t="shared" si="8"/>
        <v>0.35795454545454547</v>
      </c>
    </row>
    <row r="374" spans="1:8" ht="20.100000000000001" customHeight="1">
      <c r="A374">
        <v>1060</v>
      </c>
      <c r="B374" t="s">
        <v>91</v>
      </c>
      <c r="C374">
        <v>8</v>
      </c>
      <c r="D374">
        <v>183</v>
      </c>
      <c r="E374">
        <v>4666</v>
      </c>
      <c r="F374">
        <v>583.25</v>
      </c>
      <c r="G374">
        <v>4656</v>
      </c>
      <c r="H374" s="7">
        <f t="shared" si="8"/>
        <v>0.99785683669095582</v>
      </c>
    </row>
    <row r="375" spans="1:8" ht="20.100000000000001" customHeight="1">
      <c r="A375">
        <v>1062</v>
      </c>
      <c r="B375" t="s">
        <v>33</v>
      </c>
      <c r="C375">
        <v>10</v>
      </c>
      <c r="D375">
        <v>52</v>
      </c>
      <c r="E375">
        <v>2578</v>
      </c>
      <c r="F375">
        <v>257.8</v>
      </c>
      <c r="G375">
        <v>1116</v>
      </c>
      <c r="H375" s="7">
        <f t="shared" si="8"/>
        <v>0.43289371605896043</v>
      </c>
    </row>
    <row r="376" spans="1:8" ht="20.100000000000001" customHeight="1">
      <c r="A376">
        <v>1071</v>
      </c>
      <c r="B376" t="s">
        <v>63</v>
      </c>
      <c r="C376">
        <v>6</v>
      </c>
      <c r="D376">
        <v>46</v>
      </c>
      <c r="E376">
        <v>2713</v>
      </c>
      <c r="F376">
        <v>452.17</v>
      </c>
      <c r="G376">
        <v>1392</v>
      </c>
      <c r="H376" s="7">
        <f t="shared" si="8"/>
        <v>0.51308514559528196</v>
      </c>
    </row>
    <row r="377" spans="1:8" ht="20.100000000000001" customHeight="1">
      <c r="A377">
        <v>1072</v>
      </c>
      <c r="B377" t="s">
        <v>91</v>
      </c>
      <c r="C377">
        <v>10</v>
      </c>
      <c r="D377">
        <v>34</v>
      </c>
      <c r="E377">
        <v>2560</v>
      </c>
      <c r="F377">
        <v>256</v>
      </c>
      <c r="G377">
        <v>2616</v>
      </c>
      <c r="H377" s="7">
        <f t="shared" si="8"/>
        <v>1.0218750000000001</v>
      </c>
    </row>
    <row r="378" spans="1:8" ht="20.100000000000001" customHeight="1">
      <c r="A378">
        <v>1076</v>
      </c>
      <c r="B378" t="s">
        <v>63</v>
      </c>
      <c r="C378">
        <v>7</v>
      </c>
      <c r="D378">
        <v>64</v>
      </c>
      <c r="E378">
        <v>3634</v>
      </c>
      <c r="F378">
        <v>519.14</v>
      </c>
      <c r="G378">
        <v>1104</v>
      </c>
      <c r="H378" s="7">
        <f t="shared" si="8"/>
        <v>0.30379746835443039</v>
      </c>
    </row>
    <row r="379" spans="1:8" ht="20.100000000000001" customHeight="1">
      <c r="A379">
        <v>1078</v>
      </c>
      <c r="B379" t="s">
        <v>62</v>
      </c>
      <c r="C379">
        <v>13</v>
      </c>
      <c r="D379">
        <v>146</v>
      </c>
      <c r="E379">
        <v>5200</v>
      </c>
      <c r="F379">
        <v>400</v>
      </c>
      <c r="G379">
        <v>3564</v>
      </c>
      <c r="H379" s="7">
        <f t="shared" si="8"/>
        <v>0.68538461538461537</v>
      </c>
    </row>
    <row r="380" spans="1:8" ht="20.100000000000001" customHeight="1">
      <c r="A380">
        <v>1093</v>
      </c>
      <c r="B380" t="s">
        <v>31</v>
      </c>
      <c r="C380">
        <v>9</v>
      </c>
      <c r="D380">
        <v>4</v>
      </c>
      <c r="E380">
        <v>1205</v>
      </c>
      <c r="F380">
        <v>133.88999999999999</v>
      </c>
      <c r="G380">
        <v>0</v>
      </c>
      <c r="H380" s="7">
        <f t="shared" si="8"/>
        <v>0</v>
      </c>
    </row>
    <row r="381" spans="1:8" ht="20.100000000000001" customHeight="1">
      <c r="A381">
        <v>1095</v>
      </c>
      <c r="B381" t="s">
        <v>101</v>
      </c>
      <c r="C381">
        <v>9</v>
      </c>
      <c r="D381">
        <v>55</v>
      </c>
      <c r="E381">
        <v>2118</v>
      </c>
      <c r="F381">
        <v>235.33</v>
      </c>
      <c r="G381">
        <v>816</v>
      </c>
      <c r="H381" s="7">
        <f t="shared" si="8"/>
        <v>0.38526912181303113</v>
      </c>
    </row>
    <row r="382" spans="1:8" ht="20.100000000000001" customHeight="1">
      <c r="A382">
        <v>1101</v>
      </c>
      <c r="B382" t="s">
        <v>128</v>
      </c>
      <c r="C382">
        <v>10</v>
      </c>
      <c r="D382">
        <v>90</v>
      </c>
      <c r="E382">
        <v>7634</v>
      </c>
      <c r="F382">
        <v>763.4</v>
      </c>
      <c r="G382">
        <v>2148</v>
      </c>
      <c r="H382" s="7">
        <f t="shared" si="8"/>
        <v>0.28137280586848312</v>
      </c>
    </row>
    <row r="383" spans="1:8" ht="20.100000000000001" customHeight="1">
      <c r="A383">
        <v>1104</v>
      </c>
      <c r="B383" t="s">
        <v>90</v>
      </c>
      <c r="C383">
        <v>5</v>
      </c>
      <c r="D383">
        <v>206</v>
      </c>
      <c r="E383">
        <v>5077</v>
      </c>
      <c r="F383">
        <v>1015.4</v>
      </c>
      <c r="G383">
        <v>4608</v>
      </c>
      <c r="H383" s="7">
        <f t="shared" si="8"/>
        <v>0.90762261177860937</v>
      </c>
    </row>
    <row r="384" spans="1:8" ht="20.100000000000001" customHeight="1">
      <c r="A384">
        <v>1110</v>
      </c>
      <c r="B384" t="s">
        <v>90</v>
      </c>
      <c r="C384">
        <v>3</v>
      </c>
      <c r="D384">
        <v>42</v>
      </c>
      <c r="E384">
        <v>1367</v>
      </c>
      <c r="F384">
        <v>455.67</v>
      </c>
      <c r="G384">
        <v>60</v>
      </c>
      <c r="H384" s="7">
        <f t="shared" si="8"/>
        <v>4.3891733723482075E-2</v>
      </c>
    </row>
    <row r="385" spans="1:8" ht="20.100000000000001" customHeight="1">
      <c r="A385">
        <v>1130</v>
      </c>
      <c r="B385" t="s">
        <v>63</v>
      </c>
      <c r="C385">
        <v>5</v>
      </c>
      <c r="D385">
        <v>19</v>
      </c>
      <c r="E385">
        <v>677</v>
      </c>
      <c r="F385">
        <v>135.4</v>
      </c>
      <c r="G385">
        <v>0</v>
      </c>
      <c r="H385" s="7">
        <f t="shared" si="8"/>
        <v>0</v>
      </c>
    </row>
    <row r="386" spans="1:8" ht="20.100000000000001" customHeight="1">
      <c r="A386">
        <v>1136</v>
      </c>
      <c r="B386" t="s">
        <v>91</v>
      </c>
      <c r="C386">
        <v>4</v>
      </c>
      <c r="D386">
        <v>41</v>
      </c>
      <c r="E386">
        <v>1949</v>
      </c>
      <c r="F386">
        <v>487.25</v>
      </c>
      <c r="G386">
        <v>2244</v>
      </c>
      <c r="H386" s="7">
        <f t="shared" si="8"/>
        <v>1.1513596716264751</v>
      </c>
    </row>
    <row r="387" spans="1:8" ht="20.100000000000001" customHeight="1">
      <c r="A387">
        <v>1138</v>
      </c>
      <c r="B387" t="s">
        <v>106</v>
      </c>
      <c r="C387">
        <v>2</v>
      </c>
      <c r="D387">
        <v>28</v>
      </c>
      <c r="E387">
        <v>1545</v>
      </c>
      <c r="F387">
        <v>772.5</v>
      </c>
      <c r="G387">
        <v>1080</v>
      </c>
      <c r="H387" s="7">
        <f t="shared" si="8"/>
        <v>0.69902912621359226</v>
      </c>
    </row>
    <row r="388" spans="1:8" ht="20.100000000000001" customHeight="1">
      <c r="A388">
        <v>1143</v>
      </c>
      <c r="B388" t="s">
        <v>63</v>
      </c>
      <c r="C388">
        <v>10</v>
      </c>
      <c r="D388">
        <v>34</v>
      </c>
      <c r="E388">
        <v>1627</v>
      </c>
      <c r="F388">
        <v>162.69999999999999</v>
      </c>
      <c r="G388">
        <v>852</v>
      </c>
      <c r="H388" s="7">
        <f t="shared" si="8"/>
        <v>0.52366318377381682</v>
      </c>
    </row>
    <row r="389" spans="1:8" ht="20.100000000000001" customHeight="1">
      <c r="A389">
        <v>1147</v>
      </c>
      <c r="B389" t="s">
        <v>117</v>
      </c>
      <c r="C389">
        <v>12</v>
      </c>
      <c r="D389">
        <v>131</v>
      </c>
      <c r="E389">
        <v>4649</v>
      </c>
      <c r="F389">
        <v>387.42</v>
      </c>
      <c r="G389">
        <v>4164</v>
      </c>
      <c r="H389" s="7">
        <f t="shared" ref="H389:H452" si="9">G389/E389</f>
        <v>0.895676489567649</v>
      </c>
    </row>
    <row r="390" spans="1:8" ht="20.100000000000001" customHeight="1">
      <c r="A390">
        <v>1150</v>
      </c>
      <c r="B390" t="s">
        <v>90</v>
      </c>
      <c r="C390">
        <v>3</v>
      </c>
      <c r="D390">
        <v>73</v>
      </c>
      <c r="E390">
        <v>2561</v>
      </c>
      <c r="F390">
        <v>853.67</v>
      </c>
      <c r="G390">
        <v>1848</v>
      </c>
      <c r="H390" s="7">
        <f t="shared" si="9"/>
        <v>0.72159312768449824</v>
      </c>
    </row>
    <row r="391" spans="1:8" ht="20.100000000000001" customHeight="1">
      <c r="A391">
        <v>1168</v>
      </c>
      <c r="B391" t="s">
        <v>90</v>
      </c>
      <c r="C391">
        <v>6</v>
      </c>
      <c r="D391">
        <v>103</v>
      </c>
      <c r="E391">
        <v>2468</v>
      </c>
      <c r="F391">
        <v>411.33</v>
      </c>
      <c r="G391">
        <v>1680</v>
      </c>
      <c r="H391" s="7">
        <f t="shared" si="9"/>
        <v>0.68071312803889794</v>
      </c>
    </row>
    <row r="392" spans="1:8" ht="20.100000000000001" customHeight="1">
      <c r="A392">
        <v>1169</v>
      </c>
      <c r="B392" t="s">
        <v>129</v>
      </c>
      <c r="C392">
        <v>23</v>
      </c>
      <c r="D392">
        <v>180</v>
      </c>
      <c r="E392">
        <v>6806</v>
      </c>
      <c r="F392">
        <v>295.91000000000003</v>
      </c>
      <c r="G392">
        <v>6408</v>
      </c>
      <c r="H392" s="7">
        <f t="shared" si="9"/>
        <v>0.94152218630620044</v>
      </c>
    </row>
    <row r="393" spans="1:8" ht="20.100000000000001" customHeight="1">
      <c r="A393">
        <v>1173</v>
      </c>
      <c r="B393" t="s">
        <v>106</v>
      </c>
      <c r="C393">
        <v>1</v>
      </c>
      <c r="D393">
        <v>0</v>
      </c>
      <c r="E393">
        <v>108</v>
      </c>
      <c r="F393">
        <v>108</v>
      </c>
      <c r="G393">
        <v>0</v>
      </c>
      <c r="H393" s="7">
        <f t="shared" si="9"/>
        <v>0</v>
      </c>
    </row>
    <row r="394" spans="1:8" ht="20.100000000000001" customHeight="1">
      <c r="A394">
        <v>1175</v>
      </c>
      <c r="B394" t="s">
        <v>59</v>
      </c>
      <c r="C394">
        <v>14</v>
      </c>
      <c r="D394">
        <v>121</v>
      </c>
      <c r="E394">
        <v>5059</v>
      </c>
      <c r="F394">
        <v>361.36</v>
      </c>
      <c r="G394">
        <v>4284</v>
      </c>
      <c r="H394" s="7">
        <f t="shared" si="9"/>
        <v>0.84680766949990116</v>
      </c>
    </row>
    <row r="395" spans="1:8" ht="20.100000000000001" customHeight="1">
      <c r="A395">
        <v>1177</v>
      </c>
      <c r="B395" t="s">
        <v>106</v>
      </c>
      <c r="C395">
        <v>10</v>
      </c>
      <c r="D395">
        <v>7</v>
      </c>
      <c r="E395">
        <v>1210</v>
      </c>
      <c r="F395">
        <v>121</v>
      </c>
      <c r="G395">
        <v>0</v>
      </c>
      <c r="H395" s="7">
        <f t="shared" si="9"/>
        <v>0</v>
      </c>
    </row>
    <row r="396" spans="1:8" ht="20.100000000000001" customHeight="1">
      <c r="A396">
        <v>1178</v>
      </c>
      <c r="B396" t="s">
        <v>73</v>
      </c>
      <c r="C396">
        <v>6</v>
      </c>
      <c r="D396">
        <v>75</v>
      </c>
      <c r="E396">
        <v>1554</v>
      </c>
      <c r="F396">
        <v>259</v>
      </c>
      <c r="G396">
        <v>1656</v>
      </c>
      <c r="H396" s="7">
        <f t="shared" si="9"/>
        <v>1.0656370656370657</v>
      </c>
    </row>
    <row r="397" spans="1:8" ht="20.100000000000001" customHeight="1">
      <c r="A397">
        <v>1180</v>
      </c>
      <c r="B397" t="s">
        <v>63</v>
      </c>
      <c r="C397">
        <v>8</v>
      </c>
      <c r="D397">
        <v>74</v>
      </c>
      <c r="E397">
        <v>1810</v>
      </c>
      <c r="F397">
        <v>226.25</v>
      </c>
      <c r="G397">
        <v>984</v>
      </c>
      <c r="H397" s="7">
        <f t="shared" si="9"/>
        <v>0.54364640883977899</v>
      </c>
    </row>
    <row r="398" spans="1:8" ht="20.100000000000001" customHeight="1">
      <c r="A398">
        <v>1181</v>
      </c>
      <c r="B398" t="s">
        <v>130</v>
      </c>
      <c r="C398">
        <v>5</v>
      </c>
      <c r="D398">
        <v>36</v>
      </c>
      <c r="E398">
        <v>1495</v>
      </c>
      <c r="F398">
        <v>299</v>
      </c>
      <c r="G398">
        <v>744</v>
      </c>
      <c r="H398" s="7">
        <f t="shared" si="9"/>
        <v>0.49765886287625416</v>
      </c>
    </row>
    <row r="399" spans="1:8" ht="20.100000000000001" customHeight="1">
      <c r="A399">
        <v>1183</v>
      </c>
      <c r="B399" t="s">
        <v>75</v>
      </c>
      <c r="C399">
        <v>5</v>
      </c>
      <c r="D399">
        <v>4</v>
      </c>
      <c r="E399">
        <v>713</v>
      </c>
      <c r="F399">
        <v>142.6</v>
      </c>
      <c r="G399">
        <v>0</v>
      </c>
      <c r="H399" s="7">
        <f t="shared" si="9"/>
        <v>0</v>
      </c>
    </row>
    <row r="400" spans="1:8" ht="20.100000000000001" customHeight="1">
      <c r="A400">
        <v>1184</v>
      </c>
      <c r="B400" t="s">
        <v>70</v>
      </c>
      <c r="C400">
        <v>6</v>
      </c>
      <c r="D400">
        <v>95</v>
      </c>
      <c r="E400">
        <v>2668</v>
      </c>
      <c r="F400">
        <v>444.67</v>
      </c>
      <c r="G400">
        <v>1344</v>
      </c>
      <c r="H400" s="7">
        <f t="shared" si="9"/>
        <v>0.50374812593703144</v>
      </c>
    </row>
    <row r="401" spans="1:8" ht="20.100000000000001" customHeight="1">
      <c r="A401">
        <v>1187</v>
      </c>
      <c r="B401" t="s">
        <v>131</v>
      </c>
      <c r="C401">
        <v>3</v>
      </c>
      <c r="D401">
        <v>1</v>
      </c>
      <c r="E401">
        <v>578</v>
      </c>
      <c r="F401">
        <v>192.67</v>
      </c>
      <c r="G401">
        <v>0</v>
      </c>
      <c r="H401" s="7">
        <f t="shared" si="9"/>
        <v>0</v>
      </c>
    </row>
    <row r="402" spans="1:8" ht="20.100000000000001" customHeight="1">
      <c r="A402">
        <v>1188</v>
      </c>
      <c r="B402" t="s">
        <v>91</v>
      </c>
      <c r="C402">
        <v>0</v>
      </c>
      <c r="D402">
        <v>0</v>
      </c>
      <c r="E402">
        <v>0</v>
      </c>
      <c r="F402"/>
      <c r="G402">
        <v>0</v>
      </c>
      <c r="H402" s="7"/>
    </row>
    <row r="403" spans="1:8" ht="20.100000000000001" customHeight="1">
      <c r="A403">
        <v>1189</v>
      </c>
      <c r="B403" t="s">
        <v>79</v>
      </c>
      <c r="C403">
        <v>4</v>
      </c>
      <c r="D403">
        <v>52</v>
      </c>
      <c r="E403">
        <v>1123</v>
      </c>
      <c r="F403">
        <v>280.75</v>
      </c>
      <c r="G403">
        <v>384</v>
      </c>
      <c r="H403" s="7">
        <f t="shared" si="9"/>
        <v>0.34194122885129119</v>
      </c>
    </row>
    <row r="404" spans="1:8" ht="20.100000000000001" customHeight="1">
      <c r="A404">
        <v>1191</v>
      </c>
      <c r="B404" t="s">
        <v>63</v>
      </c>
      <c r="C404">
        <v>10</v>
      </c>
      <c r="D404">
        <v>31</v>
      </c>
      <c r="E404">
        <v>1830</v>
      </c>
      <c r="F404">
        <v>183</v>
      </c>
      <c r="G404">
        <v>768</v>
      </c>
      <c r="H404" s="7">
        <f t="shared" si="9"/>
        <v>0.41967213114754098</v>
      </c>
    </row>
    <row r="405" spans="1:8" ht="20.100000000000001" customHeight="1">
      <c r="A405">
        <v>1192</v>
      </c>
      <c r="B405" t="s">
        <v>79</v>
      </c>
      <c r="C405">
        <v>16</v>
      </c>
      <c r="D405">
        <v>177</v>
      </c>
      <c r="E405">
        <v>7649</v>
      </c>
      <c r="F405">
        <v>478.06</v>
      </c>
      <c r="G405">
        <v>3624</v>
      </c>
      <c r="H405" s="7">
        <f t="shared" si="9"/>
        <v>0.47378742319257422</v>
      </c>
    </row>
    <row r="406" spans="1:8" ht="20.100000000000001" customHeight="1">
      <c r="A406">
        <v>1193</v>
      </c>
      <c r="B406" t="s">
        <v>83</v>
      </c>
      <c r="C406">
        <v>5</v>
      </c>
      <c r="D406">
        <v>15</v>
      </c>
      <c r="E406">
        <v>1269</v>
      </c>
      <c r="F406">
        <v>253.8</v>
      </c>
      <c r="G406">
        <v>600</v>
      </c>
      <c r="H406" s="7">
        <f t="shared" si="9"/>
        <v>0.4728132387706856</v>
      </c>
    </row>
    <row r="407" spans="1:8" ht="20.100000000000001" customHeight="1">
      <c r="A407">
        <v>1194</v>
      </c>
      <c r="B407" t="s">
        <v>83</v>
      </c>
      <c r="C407">
        <v>10</v>
      </c>
      <c r="D407">
        <v>264</v>
      </c>
      <c r="E407">
        <v>9756</v>
      </c>
      <c r="F407">
        <v>975.6</v>
      </c>
      <c r="G407">
        <v>0</v>
      </c>
      <c r="H407" s="7">
        <f t="shared" si="9"/>
        <v>0</v>
      </c>
    </row>
    <row r="408" spans="1:8" ht="20.100000000000001" customHeight="1">
      <c r="A408">
        <v>1205</v>
      </c>
      <c r="B408" t="s">
        <v>55</v>
      </c>
      <c r="C408">
        <v>4</v>
      </c>
      <c r="D408">
        <v>49</v>
      </c>
      <c r="E408">
        <v>1282</v>
      </c>
      <c r="F408">
        <v>320.5</v>
      </c>
      <c r="G408">
        <v>1176</v>
      </c>
      <c r="H408" s="7">
        <f t="shared" si="9"/>
        <v>0.91731669266770666</v>
      </c>
    </row>
    <row r="409" spans="1:8" ht="20.100000000000001" customHeight="1">
      <c r="A409">
        <v>1214</v>
      </c>
      <c r="B409" t="s">
        <v>116</v>
      </c>
      <c r="C409">
        <v>4</v>
      </c>
      <c r="D409">
        <v>4</v>
      </c>
      <c r="E409">
        <v>681</v>
      </c>
      <c r="F409">
        <v>170.25</v>
      </c>
      <c r="G409">
        <v>300</v>
      </c>
      <c r="H409" s="7">
        <f t="shared" si="9"/>
        <v>0.44052863436123346</v>
      </c>
    </row>
    <row r="410" spans="1:8" ht="20.100000000000001" customHeight="1">
      <c r="A410">
        <v>1216</v>
      </c>
      <c r="B410" t="s">
        <v>88</v>
      </c>
      <c r="C410">
        <v>4</v>
      </c>
      <c r="D410">
        <v>39</v>
      </c>
      <c r="E410">
        <v>1067</v>
      </c>
      <c r="F410">
        <v>266.75</v>
      </c>
      <c r="G410">
        <v>768</v>
      </c>
      <c r="H410" s="7">
        <f t="shared" si="9"/>
        <v>0.71977507029053422</v>
      </c>
    </row>
    <row r="411" spans="1:8" ht="20.100000000000001" customHeight="1">
      <c r="A411">
        <v>1217</v>
      </c>
      <c r="B411" t="s">
        <v>100</v>
      </c>
      <c r="C411">
        <v>7</v>
      </c>
      <c r="D411">
        <v>12</v>
      </c>
      <c r="E411">
        <v>746</v>
      </c>
      <c r="F411">
        <v>106.57</v>
      </c>
      <c r="G411">
        <v>60</v>
      </c>
      <c r="H411" s="7">
        <f t="shared" si="9"/>
        <v>8.0428954423592491E-2</v>
      </c>
    </row>
    <row r="412" spans="1:8" ht="20.100000000000001" customHeight="1">
      <c r="A412">
        <v>1218</v>
      </c>
      <c r="B412" t="s">
        <v>88</v>
      </c>
      <c r="C412">
        <v>8</v>
      </c>
      <c r="D412">
        <v>14</v>
      </c>
      <c r="E412">
        <v>1044</v>
      </c>
      <c r="F412">
        <v>130.5</v>
      </c>
      <c r="G412">
        <v>924</v>
      </c>
      <c r="H412" s="7">
        <f t="shared" si="9"/>
        <v>0.88505747126436785</v>
      </c>
    </row>
    <row r="413" spans="1:8" ht="20.100000000000001" customHeight="1">
      <c r="A413">
        <v>1219</v>
      </c>
      <c r="B413" t="s">
        <v>88</v>
      </c>
      <c r="C413">
        <v>4</v>
      </c>
      <c r="D413">
        <v>14</v>
      </c>
      <c r="E413">
        <v>784</v>
      </c>
      <c r="F413">
        <v>196</v>
      </c>
      <c r="G413">
        <v>780</v>
      </c>
      <c r="H413" s="7">
        <f t="shared" si="9"/>
        <v>0.99489795918367352</v>
      </c>
    </row>
    <row r="414" spans="1:8" ht="20.100000000000001" customHeight="1">
      <c r="A414">
        <v>1222</v>
      </c>
      <c r="B414" t="s">
        <v>88</v>
      </c>
      <c r="C414">
        <v>7</v>
      </c>
      <c r="D414">
        <v>57</v>
      </c>
      <c r="E414">
        <v>1649</v>
      </c>
      <c r="F414">
        <v>235.57</v>
      </c>
      <c r="G414">
        <v>1152</v>
      </c>
      <c r="H414" s="7">
        <f t="shared" si="9"/>
        <v>0.69860521528198904</v>
      </c>
    </row>
    <row r="415" spans="1:8" ht="20.100000000000001" customHeight="1">
      <c r="A415">
        <v>1223</v>
      </c>
      <c r="B415" t="s">
        <v>13</v>
      </c>
      <c r="C415">
        <v>6</v>
      </c>
      <c r="D415">
        <v>14</v>
      </c>
      <c r="E415">
        <v>1058</v>
      </c>
      <c r="F415">
        <v>176.33</v>
      </c>
      <c r="G415">
        <v>1020</v>
      </c>
      <c r="H415" s="7">
        <f t="shared" si="9"/>
        <v>0.96408317580340264</v>
      </c>
    </row>
    <row r="416" spans="1:8" ht="20.100000000000001" customHeight="1">
      <c r="A416">
        <v>1224</v>
      </c>
      <c r="B416" t="s">
        <v>113</v>
      </c>
      <c r="C416">
        <v>11</v>
      </c>
      <c r="D416">
        <v>12</v>
      </c>
      <c r="E416">
        <v>933</v>
      </c>
      <c r="F416">
        <v>84.82</v>
      </c>
      <c r="G416">
        <v>0</v>
      </c>
      <c r="H416" s="7">
        <f t="shared" si="9"/>
        <v>0</v>
      </c>
    </row>
    <row r="417" spans="1:8" ht="20.100000000000001" customHeight="1">
      <c r="A417">
        <v>1225</v>
      </c>
      <c r="B417" t="s">
        <v>132</v>
      </c>
      <c r="C417">
        <v>5</v>
      </c>
      <c r="D417">
        <v>59</v>
      </c>
      <c r="E417">
        <v>1110</v>
      </c>
      <c r="F417">
        <v>222</v>
      </c>
      <c r="G417">
        <v>540</v>
      </c>
      <c r="H417" s="7">
        <f t="shared" si="9"/>
        <v>0.48648648648648651</v>
      </c>
    </row>
    <row r="418" spans="1:8" ht="20.100000000000001" customHeight="1">
      <c r="A418">
        <v>1227</v>
      </c>
      <c r="B418" t="s">
        <v>133</v>
      </c>
      <c r="C418">
        <v>7</v>
      </c>
      <c r="D418">
        <v>15</v>
      </c>
      <c r="E418">
        <v>744</v>
      </c>
      <c r="F418">
        <v>106.29</v>
      </c>
      <c r="G418">
        <v>0</v>
      </c>
      <c r="H418" s="7">
        <f t="shared" si="9"/>
        <v>0</v>
      </c>
    </row>
    <row r="419" spans="1:8" ht="20.100000000000001" customHeight="1">
      <c r="A419">
        <v>1228</v>
      </c>
      <c r="B419" t="s">
        <v>88</v>
      </c>
      <c r="C419">
        <v>11</v>
      </c>
      <c r="D419">
        <v>6</v>
      </c>
      <c r="E419">
        <v>2364</v>
      </c>
      <c r="F419">
        <v>214.91</v>
      </c>
      <c r="G419">
        <v>0</v>
      </c>
      <c r="H419" s="7">
        <f t="shared" si="9"/>
        <v>0</v>
      </c>
    </row>
    <row r="420" spans="1:8" ht="20.100000000000001" customHeight="1">
      <c r="A420">
        <v>1229</v>
      </c>
      <c r="B420" t="s">
        <v>93</v>
      </c>
      <c r="C420">
        <v>6</v>
      </c>
      <c r="D420">
        <v>35</v>
      </c>
      <c r="E420">
        <v>1654</v>
      </c>
      <c r="F420">
        <v>275.67</v>
      </c>
      <c r="G420">
        <v>108</v>
      </c>
      <c r="H420" s="7">
        <f t="shared" si="9"/>
        <v>6.529625151148731E-2</v>
      </c>
    </row>
    <row r="421" spans="1:8" ht="20.100000000000001" customHeight="1">
      <c r="A421">
        <v>1233</v>
      </c>
      <c r="B421" t="s">
        <v>69</v>
      </c>
      <c r="C421">
        <v>2</v>
      </c>
      <c r="D421">
        <v>27</v>
      </c>
      <c r="E421">
        <v>2287</v>
      </c>
      <c r="F421">
        <v>1143.5</v>
      </c>
      <c r="G421">
        <v>0</v>
      </c>
      <c r="H421" s="7">
        <f t="shared" si="9"/>
        <v>0</v>
      </c>
    </row>
    <row r="422" spans="1:8" ht="20.100000000000001" customHeight="1">
      <c r="A422">
        <v>1234</v>
      </c>
      <c r="B422" t="s">
        <v>53</v>
      </c>
      <c r="C422">
        <v>8</v>
      </c>
      <c r="D422">
        <v>57</v>
      </c>
      <c r="E422">
        <v>1527</v>
      </c>
      <c r="F422">
        <v>190.88</v>
      </c>
      <c r="G422">
        <v>708</v>
      </c>
      <c r="H422" s="7">
        <f t="shared" si="9"/>
        <v>0.46365422396856582</v>
      </c>
    </row>
    <row r="423" spans="1:8" ht="20.100000000000001" customHeight="1">
      <c r="A423">
        <v>1249</v>
      </c>
      <c r="B423" t="s">
        <v>52</v>
      </c>
      <c r="C423">
        <v>6</v>
      </c>
      <c r="D423">
        <v>56</v>
      </c>
      <c r="E423">
        <v>2109</v>
      </c>
      <c r="F423">
        <v>351.5</v>
      </c>
      <c r="G423">
        <v>0</v>
      </c>
      <c r="H423" s="7">
        <f t="shared" si="9"/>
        <v>0</v>
      </c>
    </row>
    <row r="424" spans="1:8" ht="20.100000000000001" customHeight="1">
      <c r="A424">
        <v>1252</v>
      </c>
      <c r="B424" t="s">
        <v>55</v>
      </c>
      <c r="C424">
        <v>16</v>
      </c>
      <c r="D424">
        <v>102</v>
      </c>
      <c r="E424">
        <v>4666</v>
      </c>
      <c r="F424">
        <v>291.63</v>
      </c>
      <c r="G424">
        <v>1920</v>
      </c>
      <c r="H424" s="7">
        <f t="shared" si="9"/>
        <v>0.41148735533647662</v>
      </c>
    </row>
    <row r="425" spans="1:8" ht="20.100000000000001" customHeight="1">
      <c r="A425">
        <v>1253</v>
      </c>
      <c r="B425" t="s">
        <v>60</v>
      </c>
      <c r="C425">
        <v>5</v>
      </c>
      <c r="D425">
        <v>53</v>
      </c>
      <c r="E425">
        <v>2580</v>
      </c>
      <c r="F425">
        <v>516</v>
      </c>
      <c r="G425">
        <v>756</v>
      </c>
      <c r="H425" s="7">
        <f t="shared" si="9"/>
        <v>0.2930232558139535</v>
      </c>
    </row>
    <row r="426" spans="1:8" ht="20.100000000000001" customHeight="1">
      <c r="A426">
        <v>1254</v>
      </c>
      <c r="B426" t="s">
        <v>10</v>
      </c>
      <c r="C426">
        <v>7</v>
      </c>
      <c r="D426">
        <v>34</v>
      </c>
      <c r="E426">
        <v>2356</v>
      </c>
      <c r="F426">
        <v>336.57</v>
      </c>
      <c r="G426">
        <v>228</v>
      </c>
      <c r="H426" s="7">
        <f t="shared" si="9"/>
        <v>9.6774193548387094E-2</v>
      </c>
    </row>
    <row r="427" spans="1:8" ht="20.100000000000001" customHeight="1">
      <c r="A427">
        <v>1255</v>
      </c>
      <c r="B427" t="s">
        <v>99</v>
      </c>
      <c r="C427">
        <v>1</v>
      </c>
      <c r="D427">
        <v>0</v>
      </c>
      <c r="E427">
        <v>381</v>
      </c>
      <c r="F427">
        <v>381</v>
      </c>
      <c r="G427">
        <v>0</v>
      </c>
      <c r="H427" s="7">
        <f t="shared" si="9"/>
        <v>0</v>
      </c>
    </row>
    <row r="428" spans="1:8" ht="20.100000000000001" customHeight="1">
      <c r="A428">
        <v>1258</v>
      </c>
      <c r="B428" t="s">
        <v>35</v>
      </c>
      <c r="C428">
        <v>3</v>
      </c>
      <c r="D428">
        <v>2</v>
      </c>
      <c r="E428">
        <v>1324</v>
      </c>
      <c r="F428">
        <v>441.33</v>
      </c>
      <c r="G428">
        <v>36</v>
      </c>
      <c r="H428" s="7">
        <f t="shared" si="9"/>
        <v>2.7190332326283987E-2</v>
      </c>
    </row>
    <row r="429" spans="1:8" ht="20.100000000000001" customHeight="1">
      <c r="A429">
        <v>1275</v>
      </c>
      <c r="B429" t="s">
        <v>63</v>
      </c>
      <c r="C429">
        <v>11</v>
      </c>
      <c r="D429">
        <v>87</v>
      </c>
      <c r="E429">
        <v>3100</v>
      </c>
      <c r="F429">
        <v>281.82</v>
      </c>
      <c r="G429">
        <v>1356</v>
      </c>
      <c r="H429" s="7">
        <f t="shared" si="9"/>
        <v>0.4374193548387097</v>
      </c>
    </row>
    <row r="430" spans="1:8" ht="20.100000000000001" customHeight="1">
      <c r="A430">
        <v>1276</v>
      </c>
      <c r="B430" t="s">
        <v>63</v>
      </c>
      <c r="C430">
        <v>5</v>
      </c>
      <c r="D430">
        <v>44</v>
      </c>
      <c r="E430">
        <v>2055</v>
      </c>
      <c r="F430">
        <v>411</v>
      </c>
      <c r="G430">
        <v>312</v>
      </c>
      <c r="H430" s="7">
        <f t="shared" si="9"/>
        <v>0.15182481751824817</v>
      </c>
    </row>
    <row r="431" spans="1:8" ht="20.100000000000001" customHeight="1">
      <c r="A431">
        <v>1280</v>
      </c>
      <c r="B431" t="s">
        <v>63</v>
      </c>
      <c r="C431">
        <v>8</v>
      </c>
      <c r="D431">
        <v>58</v>
      </c>
      <c r="E431">
        <v>3421</v>
      </c>
      <c r="F431">
        <v>427.63</v>
      </c>
      <c r="G431">
        <v>672</v>
      </c>
      <c r="H431" s="7">
        <f t="shared" si="9"/>
        <v>0.19643379128909674</v>
      </c>
    </row>
    <row r="432" spans="1:8" ht="20.100000000000001" customHeight="1">
      <c r="A432">
        <v>1283</v>
      </c>
      <c r="B432" t="s">
        <v>63</v>
      </c>
      <c r="C432">
        <v>7</v>
      </c>
      <c r="D432">
        <v>35</v>
      </c>
      <c r="E432">
        <v>1386</v>
      </c>
      <c r="F432">
        <v>198</v>
      </c>
      <c r="G432">
        <v>528</v>
      </c>
      <c r="H432" s="7">
        <f t="shared" si="9"/>
        <v>0.38095238095238093</v>
      </c>
    </row>
    <row r="433" spans="1:8" ht="20.100000000000001" customHeight="1">
      <c r="A433">
        <v>1284</v>
      </c>
      <c r="B433" t="s">
        <v>63</v>
      </c>
      <c r="C433">
        <v>5</v>
      </c>
      <c r="D433">
        <v>25</v>
      </c>
      <c r="E433">
        <v>888</v>
      </c>
      <c r="F433">
        <v>177.6</v>
      </c>
      <c r="G433">
        <v>672</v>
      </c>
      <c r="H433" s="7">
        <f t="shared" si="9"/>
        <v>0.7567567567567568</v>
      </c>
    </row>
    <row r="434" spans="1:8" ht="20.100000000000001" customHeight="1">
      <c r="A434">
        <v>1285</v>
      </c>
      <c r="B434" t="s">
        <v>63</v>
      </c>
      <c r="C434">
        <v>8</v>
      </c>
      <c r="D434">
        <v>27</v>
      </c>
      <c r="E434">
        <v>1870</v>
      </c>
      <c r="F434">
        <v>233.75</v>
      </c>
      <c r="G434">
        <v>216</v>
      </c>
      <c r="H434" s="7">
        <f t="shared" si="9"/>
        <v>0.11550802139037433</v>
      </c>
    </row>
    <row r="435" spans="1:8" ht="20.100000000000001" customHeight="1">
      <c r="A435">
        <v>1287</v>
      </c>
      <c r="B435" t="s">
        <v>53</v>
      </c>
      <c r="C435">
        <v>13</v>
      </c>
      <c r="D435">
        <v>43</v>
      </c>
      <c r="E435">
        <v>3155</v>
      </c>
      <c r="F435">
        <v>242.69</v>
      </c>
      <c r="G435">
        <v>948</v>
      </c>
      <c r="H435" s="7">
        <f t="shared" si="9"/>
        <v>0.30047543581616482</v>
      </c>
    </row>
    <row r="436" spans="1:8" ht="20.100000000000001" customHeight="1">
      <c r="A436">
        <v>1288</v>
      </c>
      <c r="B436" t="s">
        <v>26</v>
      </c>
      <c r="C436">
        <v>11</v>
      </c>
      <c r="D436">
        <v>158</v>
      </c>
      <c r="E436">
        <v>5436</v>
      </c>
      <c r="F436">
        <v>494.18</v>
      </c>
      <c r="G436">
        <v>1764</v>
      </c>
      <c r="H436" s="7">
        <f t="shared" si="9"/>
        <v>0.32450331125827814</v>
      </c>
    </row>
    <row r="437" spans="1:8" ht="20.100000000000001" customHeight="1">
      <c r="A437">
        <v>1289</v>
      </c>
      <c r="B437" t="s">
        <v>33</v>
      </c>
      <c r="C437">
        <v>5</v>
      </c>
      <c r="D437">
        <v>75</v>
      </c>
      <c r="E437">
        <v>1034</v>
      </c>
      <c r="F437">
        <v>206.8</v>
      </c>
      <c r="G437">
        <v>600</v>
      </c>
      <c r="H437" s="7">
        <f t="shared" si="9"/>
        <v>0.58027079303675044</v>
      </c>
    </row>
    <row r="438" spans="1:8" ht="20.100000000000001" customHeight="1">
      <c r="A438">
        <v>1292</v>
      </c>
      <c r="B438" t="s">
        <v>84</v>
      </c>
      <c r="C438">
        <v>8</v>
      </c>
      <c r="D438">
        <v>12</v>
      </c>
      <c r="E438">
        <v>1776</v>
      </c>
      <c r="F438">
        <v>222</v>
      </c>
      <c r="G438">
        <v>612</v>
      </c>
      <c r="H438" s="7">
        <f t="shared" si="9"/>
        <v>0.34459459459459457</v>
      </c>
    </row>
    <row r="439" spans="1:8" ht="20.100000000000001" customHeight="1">
      <c r="A439">
        <v>1293</v>
      </c>
      <c r="B439" t="s">
        <v>107</v>
      </c>
      <c r="C439">
        <v>7</v>
      </c>
      <c r="D439">
        <v>48</v>
      </c>
      <c r="E439">
        <v>1580</v>
      </c>
      <c r="F439">
        <v>225.71</v>
      </c>
      <c r="G439">
        <v>528</v>
      </c>
      <c r="H439" s="7">
        <f t="shared" si="9"/>
        <v>0.33417721518987342</v>
      </c>
    </row>
    <row r="440" spans="1:8" ht="20.100000000000001" customHeight="1">
      <c r="A440">
        <v>1296</v>
      </c>
      <c r="B440" t="s">
        <v>91</v>
      </c>
      <c r="C440">
        <v>7</v>
      </c>
      <c r="D440">
        <v>74</v>
      </c>
      <c r="E440">
        <v>2926</v>
      </c>
      <c r="F440">
        <v>418</v>
      </c>
      <c r="G440">
        <v>1980</v>
      </c>
      <c r="H440" s="7">
        <f t="shared" si="9"/>
        <v>0.67669172932330823</v>
      </c>
    </row>
    <row r="441" spans="1:8" ht="20.100000000000001" customHeight="1">
      <c r="A441">
        <v>1297</v>
      </c>
      <c r="B441" t="s">
        <v>26</v>
      </c>
      <c r="C441">
        <v>9</v>
      </c>
      <c r="D441">
        <v>61</v>
      </c>
      <c r="E441">
        <v>2990</v>
      </c>
      <c r="F441">
        <v>332.22</v>
      </c>
      <c r="G441">
        <v>1488</v>
      </c>
      <c r="H441" s="7">
        <f t="shared" si="9"/>
        <v>0.49765886287625416</v>
      </c>
    </row>
    <row r="442" spans="1:8" ht="20.100000000000001" customHeight="1">
      <c r="A442">
        <v>1298</v>
      </c>
      <c r="B442" t="s">
        <v>26</v>
      </c>
      <c r="C442">
        <v>6</v>
      </c>
      <c r="D442">
        <v>12</v>
      </c>
      <c r="E442">
        <v>884</v>
      </c>
      <c r="F442">
        <v>147.33000000000001</v>
      </c>
      <c r="G442">
        <v>144</v>
      </c>
      <c r="H442" s="7">
        <f t="shared" si="9"/>
        <v>0.16289592760180996</v>
      </c>
    </row>
    <row r="443" spans="1:8" ht="20.100000000000001" customHeight="1">
      <c r="A443">
        <v>1301</v>
      </c>
      <c r="B443" t="s">
        <v>53</v>
      </c>
      <c r="C443">
        <v>17</v>
      </c>
      <c r="D443">
        <v>26</v>
      </c>
      <c r="E443">
        <v>2173</v>
      </c>
      <c r="F443">
        <v>127.82</v>
      </c>
      <c r="G443">
        <v>480</v>
      </c>
      <c r="H443" s="7">
        <f t="shared" si="9"/>
        <v>0.22089277496548551</v>
      </c>
    </row>
    <row r="444" spans="1:8" ht="20.100000000000001" customHeight="1">
      <c r="A444">
        <v>1302</v>
      </c>
      <c r="B444" t="s">
        <v>53</v>
      </c>
      <c r="C444">
        <v>6</v>
      </c>
      <c r="D444">
        <v>20</v>
      </c>
      <c r="E444">
        <v>1184</v>
      </c>
      <c r="F444">
        <v>197.33</v>
      </c>
      <c r="G444">
        <v>264</v>
      </c>
      <c r="H444" s="7">
        <f t="shared" si="9"/>
        <v>0.22297297297297297</v>
      </c>
    </row>
    <row r="445" spans="1:8" ht="20.100000000000001" customHeight="1">
      <c r="A445">
        <v>1303</v>
      </c>
      <c r="B445" t="s">
        <v>84</v>
      </c>
      <c r="C445">
        <v>8</v>
      </c>
      <c r="D445">
        <v>12</v>
      </c>
      <c r="E445">
        <v>1203</v>
      </c>
      <c r="F445">
        <v>150.38</v>
      </c>
      <c r="G445">
        <v>0</v>
      </c>
      <c r="H445" s="7">
        <f t="shared" si="9"/>
        <v>0</v>
      </c>
    </row>
    <row r="446" spans="1:8" ht="20.100000000000001" customHeight="1">
      <c r="A446">
        <v>1304</v>
      </c>
      <c r="B446" t="s">
        <v>94</v>
      </c>
      <c r="C446">
        <v>8</v>
      </c>
      <c r="D446">
        <v>23</v>
      </c>
      <c r="E446">
        <v>784</v>
      </c>
      <c r="F446">
        <v>98</v>
      </c>
      <c r="G446">
        <v>0</v>
      </c>
      <c r="H446" s="7">
        <f t="shared" si="9"/>
        <v>0</v>
      </c>
    </row>
    <row r="447" spans="1:8" ht="20.100000000000001" customHeight="1">
      <c r="A447">
        <v>1305</v>
      </c>
      <c r="B447" t="s">
        <v>55</v>
      </c>
      <c r="C447">
        <v>14</v>
      </c>
      <c r="D447">
        <v>146</v>
      </c>
      <c r="E447">
        <v>4498</v>
      </c>
      <c r="F447">
        <v>321.29000000000002</v>
      </c>
      <c r="G447">
        <v>3996</v>
      </c>
      <c r="H447" s="7">
        <f t="shared" si="9"/>
        <v>0.88839484215206754</v>
      </c>
    </row>
    <row r="448" spans="1:8" ht="20.100000000000001" customHeight="1">
      <c r="A448">
        <v>1306</v>
      </c>
      <c r="B448" t="s">
        <v>58</v>
      </c>
      <c r="C448">
        <v>7</v>
      </c>
      <c r="D448">
        <v>29</v>
      </c>
      <c r="E448">
        <v>673</v>
      </c>
      <c r="F448">
        <v>96.14</v>
      </c>
      <c r="G448">
        <v>0</v>
      </c>
      <c r="H448" s="7">
        <f t="shared" si="9"/>
        <v>0</v>
      </c>
    </row>
    <row r="449" spans="1:8" ht="20.100000000000001" customHeight="1">
      <c r="A449">
        <v>1308</v>
      </c>
      <c r="B449" t="s">
        <v>33</v>
      </c>
      <c r="C449">
        <v>7</v>
      </c>
      <c r="D449">
        <v>12</v>
      </c>
      <c r="E449">
        <v>633</v>
      </c>
      <c r="F449">
        <v>90.43</v>
      </c>
      <c r="G449">
        <v>0</v>
      </c>
      <c r="H449" s="7">
        <f t="shared" si="9"/>
        <v>0</v>
      </c>
    </row>
    <row r="450" spans="1:8" ht="20.100000000000001" customHeight="1">
      <c r="A450">
        <v>1310</v>
      </c>
      <c r="B450" t="s">
        <v>58</v>
      </c>
      <c r="C450">
        <v>8</v>
      </c>
      <c r="D450">
        <v>5</v>
      </c>
      <c r="E450">
        <v>735</v>
      </c>
      <c r="F450">
        <v>91.88</v>
      </c>
      <c r="G450">
        <v>0</v>
      </c>
      <c r="H450" s="7">
        <f t="shared" si="9"/>
        <v>0</v>
      </c>
    </row>
    <row r="451" spans="1:8" ht="20.100000000000001" customHeight="1">
      <c r="A451">
        <v>1313</v>
      </c>
      <c r="B451" t="s">
        <v>84</v>
      </c>
      <c r="C451">
        <v>10</v>
      </c>
      <c r="D451">
        <v>38</v>
      </c>
      <c r="E451">
        <v>3182</v>
      </c>
      <c r="F451">
        <v>318.2</v>
      </c>
      <c r="G451">
        <v>0</v>
      </c>
      <c r="H451" s="7">
        <f t="shared" si="9"/>
        <v>0</v>
      </c>
    </row>
    <row r="452" spans="1:8" ht="20.100000000000001" customHeight="1">
      <c r="A452">
        <v>1315</v>
      </c>
      <c r="B452" t="s">
        <v>26</v>
      </c>
      <c r="C452">
        <v>9</v>
      </c>
      <c r="D452">
        <v>37</v>
      </c>
      <c r="E452">
        <v>2066</v>
      </c>
      <c r="F452">
        <v>229.56</v>
      </c>
      <c r="G452">
        <v>1812</v>
      </c>
      <c r="H452" s="7">
        <f t="shared" si="9"/>
        <v>0.87705711519845109</v>
      </c>
    </row>
    <row r="453" spans="1:8" ht="20.100000000000001" customHeight="1">
      <c r="A453">
        <v>1317</v>
      </c>
      <c r="B453" t="s">
        <v>65</v>
      </c>
      <c r="C453">
        <v>11</v>
      </c>
      <c r="D453">
        <v>102</v>
      </c>
      <c r="E453">
        <v>5228</v>
      </c>
      <c r="F453">
        <v>475.27</v>
      </c>
      <c r="G453">
        <v>2676</v>
      </c>
      <c r="H453" s="7">
        <f t="shared" ref="H453:H516" si="10">G453/E453</f>
        <v>0.51185921958684011</v>
      </c>
    </row>
    <row r="454" spans="1:8" ht="20.100000000000001" customHeight="1">
      <c r="A454">
        <v>1318</v>
      </c>
      <c r="B454" t="s">
        <v>62</v>
      </c>
      <c r="C454">
        <v>5</v>
      </c>
      <c r="D454">
        <v>20</v>
      </c>
      <c r="E454">
        <v>699</v>
      </c>
      <c r="F454">
        <v>139.80000000000001</v>
      </c>
      <c r="G454">
        <v>0</v>
      </c>
      <c r="H454" s="7">
        <f t="shared" si="10"/>
        <v>0</v>
      </c>
    </row>
    <row r="455" spans="1:8" ht="20.100000000000001" customHeight="1">
      <c r="A455">
        <v>1320</v>
      </c>
      <c r="B455" t="s">
        <v>117</v>
      </c>
      <c r="C455">
        <v>0</v>
      </c>
      <c r="D455">
        <v>0</v>
      </c>
      <c r="E455">
        <v>0</v>
      </c>
      <c r="F455"/>
      <c r="G455">
        <v>0</v>
      </c>
      <c r="H455" s="7"/>
    </row>
    <row r="456" spans="1:8" ht="20.100000000000001" customHeight="1">
      <c r="A456">
        <v>1322</v>
      </c>
      <c r="B456" t="s">
        <v>124</v>
      </c>
      <c r="C456">
        <v>7</v>
      </c>
      <c r="D456">
        <v>36</v>
      </c>
      <c r="E456">
        <v>2024</v>
      </c>
      <c r="F456">
        <v>289.14</v>
      </c>
      <c r="G456">
        <v>1644</v>
      </c>
      <c r="H456" s="7">
        <f t="shared" si="10"/>
        <v>0.81225296442687744</v>
      </c>
    </row>
    <row r="457" spans="1:8" ht="20.100000000000001" customHeight="1">
      <c r="A457">
        <v>1323</v>
      </c>
      <c r="B457" t="s">
        <v>62</v>
      </c>
      <c r="C457">
        <v>4</v>
      </c>
      <c r="D457">
        <v>61</v>
      </c>
      <c r="E457">
        <v>1562</v>
      </c>
      <c r="F457">
        <v>390.5</v>
      </c>
      <c r="G457">
        <v>648</v>
      </c>
      <c r="H457" s="7">
        <f t="shared" si="10"/>
        <v>0.41485275288092188</v>
      </c>
    </row>
    <row r="458" spans="1:8" ht="20.100000000000001" customHeight="1">
      <c r="A458">
        <v>1331</v>
      </c>
      <c r="B458" t="s">
        <v>112</v>
      </c>
      <c r="C458">
        <v>6</v>
      </c>
      <c r="D458">
        <v>7</v>
      </c>
      <c r="E458">
        <v>876</v>
      </c>
      <c r="F458">
        <v>146</v>
      </c>
      <c r="G458">
        <v>0</v>
      </c>
      <c r="H458" s="7">
        <f t="shared" si="10"/>
        <v>0</v>
      </c>
    </row>
    <row r="459" spans="1:8" ht="20.100000000000001" customHeight="1">
      <c r="A459">
        <v>1347</v>
      </c>
      <c r="B459" t="s">
        <v>50</v>
      </c>
      <c r="C459">
        <v>8</v>
      </c>
      <c r="D459">
        <v>17</v>
      </c>
      <c r="E459">
        <v>3257</v>
      </c>
      <c r="F459">
        <v>407.13</v>
      </c>
      <c r="G459">
        <v>0</v>
      </c>
      <c r="H459" s="7">
        <f t="shared" si="10"/>
        <v>0</v>
      </c>
    </row>
    <row r="460" spans="1:8" ht="20.100000000000001" customHeight="1">
      <c r="A460">
        <v>1348</v>
      </c>
      <c r="B460" t="s">
        <v>111</v>
      </c>
      <c r="C460">
        <v>3</v>
      </c>
      <c r="D460">
        <v>5</v>
      </c>
      <c r="E460">
        <v>297</v>
      </c>
      <c r="F460">
        <v>99</v>
      </c>
      <c r="G460">
        <v>0</v>
      </c>
      <c r="H460" s="7">
        <f t="shared" si="10"/>
        <v>0</v>
      </c>
    </row>
    <row r="461" spans="1:8" ht="20.100000000000001" customHeight="1">
      <c r="A461">
        <v>1349</v>
      </c>
      <c r="B461" t="s">
        <v>90</v>
      </c>
      <c r="C461">
        <v>3</v>
      </c>
      <c r="D461">
        <v>41</v>
      </c>
      <c r="E461">
        <v>1754</v>
      </c>
      <c r="F461">
        <v>584.66999999999996</v>
      </c>
      <c r="G461">
        <v>1536</v>
      </c>
      <c r="H461" s="7">
        <f t="shared" si="10"/>
        <v>0.87571265678449262</v>
      </c>
    </row>
    <row r="462" spans="1:8" ht="20.100000000000001" customHeight="1">
      <c r="A462">
        <v>1350</v>
      </c>
      <c r="B462" t="s">
        <v>120</v>
      </c>
      <c r="C462">
        <v>10</v>
      </c>
      <c r="D462">
        <v>1</v>
      </c>
      <c r="E462">
        <v>2465</v>
      </c>
      <c r="F462">
        <v>246.5</v>
      </c>
      <c r="G462">
        <v>900</v>
      </c>
      <c r="H462" s="7">
        <f t="shared" si="10"/>
        <v>0.36511156186612576</v>
      </c>
    </row>
    <row r="463" spans="1:8" ht="20.100000000000001" customHeight="1">
      <c r="A463">
        <v>1351</v>
      </c>
      <c r="B463" t="s">
        <v>90</v>
      </c>
      <c r="C463">
        <v>5</v>
      </c>
      <c r="D463">
        <v>113</v>
      </c>
      <c r="E463">
        <v>2512</v>
      </c>
      <c r="F463">
        <v>502.4</v>
      </c>
      <c r="G463">
        <v>3588</v>
      </c>
      <c r="H463" s="7">
        <f t="shared" si="10"/>
        <v>1.4283439490445859</v>
      </c>
    </row>
    <row r="464" spans="1:8" ht="20.100000000000001" customHeight="1">
      <c r="A464">
        <v>1354</v>
      </c>
      <c r="B464" t="s">
        <v>80</v>
      </c>
      <c r="C464">
        <v>5</v>
      </c>
      <c r="D464">
        <v>86</v>
      </c>
      <c r="E464">
        <v>1852</v>
      </c>
      <c r="F464">
        <v>370.4</v>
      </c>
      <c r="G464">
        <v>1140</v>
      </c>
      <c r="H464" s="7">
        <f t="shared" si="10"/>
        <v>0.6155507559395248</v>
      </c>
    </row>
    <row r="465" spans="1:8" ht="20.100000000000001" customHeight="1">
      <c r="A465">
        <v>1355</v>
      </c>
      <c r="B465" t="s">
        <v>128</v>
      </c>
      <c r="C465">
        <v>5</v>
      </c>
      <c r="D465">
        <v>36</v>
      </c>
      <c r="E465">
        <v>2787</v>
      </c>
      <c r="F465">
        <v>557.4</v>
      </c>
      <c r="G465">
        <v>876</v>
      </c>
      <c r="H465" s="7">
        <f t="shared" si="10"/>
        <v>0.31431646932185148</v>
      </c>
    </row>
    <row r="466" spans="1:8" ht="20.100000000000001" customHeight="1">
      <c r="A466">
        <v>1357</v>
      </c>
      <c r="B466" t="s">
        <v>50</v>
      </c>
      <c r="C466">
        <v>1</v>
      </c>
      <c r="D466">
        <v>0</v>
      </c>
      <c r="E466">
        <v>228</v>
      </c>
      <c r="F466">
        <v>228</v>
      </c>
      <c r="G466">
        <v>0</v>
      </c>
      <c r="H466" s="7">
        <f t="shared" si="10"/>
        <v>0</v>
      </c>
    </row>
    <row r="467" spans="1:8" ht="20.100000000000001" customHeight="1">
      <c r="A467">
        <v>1359</v>
      </c>
      <c r="B467" t="s">
        <v>105</v>
      </c>
      <c r="C467">
        <v>8</v>
      </c>
      <c r="D467">
        <v>60</v>
      </c>
      <c r="E467">
        <v>1934</v>
      </c>
      <c r="F467">
        <v>241.75</v>
      </c>
      <c r="G467">
        <v>624</v>
      </c>
      <c r="H467" s="7">
        <f t="shared" si="10"/>
        <v>0.32264736297828334</v>
      </c>
    </row>
    <row r="468" spans="1:8" ht="20.100000000000001" customHeight="1">
      <c r="A468">
        <v>1364</v>
      </c>
      <c r="B468" t="s">
        <v>80</v>
      </c>
      <c r="C468">
        <v>1</v>
      </c>
      <c r="D468">
        <v>6</v>
      </c>
      <c r="E468">
        <v>210</v>
      </c>
      <c r="F468">
        <v>210</v>
      </c>
      <c r="G468">
        <v>432</v>
      </c>
      <c r="H468" s="7">
        <f t="shared" si="10"/>
        <v>2.0571428571428569</v>
      </c>
    </row>
    <row r="469" spans="1:8" ht="20.100000000000001" customHeight="1">
      <c r="A469">
        <v>1382</v>
      </c>
      <c r="B469" t="s">
        <v>84</v>
      </c>
      <c r="C469">
        <v>5</v>
      </c>
      <c r="D469">
        <v>14</v>
      </c>
      <c r="E469">
        <v>1694</v>
      </c>
      <c r="F469">
        <v>338.8</v>
      </c>
      <c r="G469">
        <v>0</v>
      </c>
      <c r="H469" s="7">
        <f t="shared" si="10"/>
        <v>0</v>
      </c>
    </row>
    <row r="470" spans="1:8" ht="20.100000000000001" customHeight="1">
      <c r="A470">
        <v>1401</v>
      </c>
      <c r="B470" t="s">
        <v>63</v>
      </c>
      <c r="C470">
        <v>2</v>
      </c>
      <c r="D470">
        <v>3</v>
      </c>
      <c r="E470">
        <v>204</v>
      </c>
      <c r="F470">
        <v>102</v>
      </c>
      <c r="G470">
        <v>0</v>
      </c>
      <c r="H470" s="7">
        <f t="shared" si="10"/>
        <v>0</v>
      </c>
    </row>
    <row r="471" spans="1:8" ht="20.100000000000001" customHeight="1">
      <c r="A471">
        <v>1404</v>
      </c>
      <c r="B471" t="s">
        <v>84</v>
      </c>
      <c r="C471">
        <v>2</v>
      </c>
      <c r="D471">
        <v>11</v>
      </c>
      <c r="E471">
        <v>597</v>
      </c>
      <c r="F471">
        <v>298.5</v>
      </c>
      <c r="G471">
        <v>396</v>
      </c>
      <c r="H471" s="7">
        <f t="shared" si="10"/>
        <v>0.66331658291457285</v>
      </c>
    </row>
    <row r="472" spans="1:8" ht="20.100000000000001" customHeight="1">
      <c r="A472">
        <v>1515</v>
      </c>
      <c r="B472" t="s">
        <v>31</v>
      </c>
      <c r="C472">
        <v>5</v>
      </c>
      <c r="D472">
        <v>31</v>
      </c>
      <c r="E472">
        <v>1052</v>
      </c>
      <c r="F472">
        <v>210.4</v>
      </c>
      <c r="G472">
        <v>708</v>
      </c>
      <c r="H472" s="7">
        <f t="shared" si="10"/>
        <v>0.6730038022813688</v>
      </c>
    </row>
    <row r="473" spans="1:8" ht="20.100000000000001" customHeight="1">
      <c r="A473">
        <v>1837</v>
      </c>
      <c r="B473" t="s">
        <v>33</v>
      </c>
      <c r="C473">
        <v>21</v>
      </c>
      <c r="D473">
        <v>1177</v>
      </c>
      <c r="E473">
        <v>9362</v>
      </c>
      <c r="F473">
        <v>445.81</v>
      </c>
      <c r="G473">
        <v>5028</v>
      </c>
      <c r="H473" s="7">
        <f t="shared" si="10"/>
        <v>0.53706472975859854</v>
      </c>
    </row>
    <row r="474" spans="1:8" ht="20.100000000000001" customHeight="1">
      <c r="A474">
        <v>1947</v>
      </c>
      <c r="B474" t="s">
        <v>58</v>
      </c>
      <c r="C474">
        <v>12</v>
      </c>
      <c r="D474">
        <v>220</v>
      </c>
      <c r="E474">
        <v>7740</v>
      </c>
      <c r="F474">
        <v>645</v>
      </c>
      <c r="G474">
        <v>4488</v>
      </c>
      <c r="H474" s="7">
        <f t="shared" si="10"/>
        <v>0.57984496124031004</v>
      </c>
    </row>
    <row r="475" spans="1:8" ht="20.100000000000001" customHeight="1">
      <c r="A475">
        <v>2111</v>
      </c>
      <c r="B475" t="s">
        <v>65</v>
      </c>
      <c r="C475">
        <v>10</v>
      </c>
      <c r="D475">
        <v>83</v>
      </c>
      <c r="E475">
        <v>11606</v>
      </c>
      <c r="F475">
        <v>1160.5999999999999</v>
      </c>
      <c r="G475">
        <v>7500</v>
      </c>
      <c r="H475" s="7">
        <f t="shared" si="10"/>
        <v>0.64621747372048943</v>
      </c>
    </row>
    <row r="476" spans="1:8" ht="20.100000000000001" customHeight="1">
      <c r="A476">
        <v>2220</v>
      </c>
      <c r="B476" t="s">
        <v>26</v>
      </c>
      <c r="C476">
        <v>3</v>
      </c>
      <c r="D476">
        <v>12</v>
      </c>
      <c r="E476">
        <v>298</v>
      </c>
      <c r="F476">
        <v>99.33</v>
      </c>
      <c r="G476">
        <v>60</v>
      </c>
      <c r="H476" s="7">
        <f t="shared" si="10"/>
        <v>0.20134228187919462</v>
      </c>
    </row>
    <row r="477" spans="1:8" ht="20.100000000000001" customHeight="1">
      <c r="A477">
        <v>4673</v>
      </c>
      <c r="B477" t="s">
        <v>107</v>
      </c>
      <c r="C477">
        <v>12</v>
      </c>
      <c r="D477">
        <v>50</v>
      </c>
      <c r="E477">
        <v>2505</v>
      </c>
      <c r="F477">
        <v>208.75</v>
      </c>
      <c r="G477">
        <v>1140</v>
      </c>
      <c r="H477" s="7">
        <f t="shared" si="10"/>
        <v>0.45508982035928142</v>
      </c>
    </row>
    <row r="478" spans="1:8" ht="20.100000000000001" customHeight="1">
      <c r="A478">
        <v>5028</v>
      </c>
      <c r="B478" t="s">
        <v>53</v>
      </c>
      <c r="C478">
        <v>4</v>
      </c>
      <c r="D478">
        <v>163</v>
      </c>
      <c r="E478">
        <v>5399</v>
      </c>
      <c r="F478">
        <v>1349.75</v>
      </c>
      <c r="G478">
        <v>2988</v>
      </c>
      <c r="H478" s="7">
        <f t="shared" si="10"/>
        <v>0.55343582144841641</v>
      </c>
    </row>
    <row r="479" spans="1:8" ht="20.100000000000001" customHeight="1">
      <c r="A479">
        <v>5234</v>
      </c>
      <c r="B479" t="s">
        <v>13</v>
      </c>
      <c r="C479">
        <v>5</v>
      </c>
      <c r="D479">
        <v>44</v>
      </c>
      <c r="E479">
        <v>1791</v>
      </c>
      <c r="F479">
        <v>358.2</v>
      </c>
      <c r="G479">
        <v>1104</v>
      </c>
      <c r="H479" s="7">
        <f t="shared" si="10"/>
        <v>0.6164154103852596</v>
      </c>
    </row>
    <row r="480" spans="1:8" ht="20.100000000000001" customHeight="1">
      <c r="A480">
        <v>7073</v>
      </c>
      <c r="B480" t="s">
        <v>106</v>
      </c>
      <c r="C480">
        <v>9</v>
      </c>
      <c r="D480">
        <v>47</v>
      </c>
      <c r="E480">
        <v>4363</v>
      </c>
      <c r="F480">
        <v>484.78</v>
      </c>
      <c r="G480">
        <v>1740</v>
      </c>
      <c r="H480" s="7">
        <f t="shared" si="10"/>
        <v>0.39880815952326382</v>
      </c>
    </row>
    <row r="481" spans="1:8" ht="20.100000000000001" customHeight="1">
      <c r="A481">
        <v>7102</v>
      </c>
      <c r="B481" t="s">
        <v>52</v>
      </c>
      <c r="C481">
        <v>10</v>
      </c>
      <c r="D481">
        <v>139</v>
      </c>
      <c r="E481">
        <v>5521</v>
      </c>
      <c r="F481">
        <v>552.1</v>
      </c>
      <c r="G481">
        <v>8448</v>
      </c>
      <c r="H481" s="7">
        <f t="shared" si="10"/>
        <v>1.5301575801485239</v>
      </c>
    </row>
    <row r="482" spans="1:8" ht="20.100000000000001" customHeight="1">
      <c r="A482">
        <v>7142</v>
      </c>
      <c r="B482" t="s">
        <v>33</v>
      </c>
      <c r="C482">
        <v>5</v>
      </c>
      <c r="D482">
        <v>98</v>
      </c>
      <c r="E482">
        <v>1905</v>
      </c>
      <c r="F482">
        <v>381</v>
      </c>
      <c r="G482">
        <v>1248</v>
      </c>
      <c r="H482" s="7">
        <f t="shared" si="10"/>
        <v>0.65511811023622046</v>
      </c>
    </row>
    <row r="483" spans="1:8" ht="20.100000000000001" customHeight="1">
      <c r="A483">
        <v>7145</v>
      </c>
      <c r="B483" t="s">
        <v>33</v>
      </c>
      <c r="C483">
        <v>6</v>
      </c>
      <c r="D483">
        <v>28</v>
      </c>
      <c r="E483">
        <v>2126</v>
      </c>
      <c r="F483">
        <v>354.33</v>
      </c>
      <c r="G483">
        <v>1140</v>
      </c>
      <c r="H483" s="7">
        <f t="shared" si="10"/>
        <v>0.53621825023518344</v>
      </c>
    </row>
    <row r="484" spans="1:8" ht="20.100000000000001" customHeight="1">
      <c r="A484">
        <v>7149</v>
      </c>
      <c r="B484" t="s">
        <v>98</v>
      </c>
      <c r="C484">
        <v>1</v>
      </c>
      <c r="D484">
        <v>4</v>
      </c>
      <c r="E484">
        <v>208</v>
      </c>
      <c r="F484">
        <v>208</v>
      </c>
      <c r="G484">
        <v>0</v>
      </c>
      <c r="H484" s="7">
        <f t="shared" si="10"/>
        <v>0</v>
      </c>
    </row>
    <row r="485" spans="1:8" ht="20.100000000000001" customHeight="1">
      <c r="A485">
        <v>7186</v>
      </c>
      <c r="B485" t="s">
        <v>101</v>
      </c>
      <c r="C485">
        <v>8</v>
      </c>
      <c r="D485">
        <v>29</v>
      </c>
      <c r="E485">
        <v>1229</v>
      </c>
      <c r="F485">
        <v>153.63</v>
      </c>
      <c r="G485">
        <v>888</v>
      </c>
      <c r="H485" s="7">
        <f t="shared" si="10"/>
        <v>0.72253864930838074</v>
      </c>
    </row>
    <row r="486" spans="1:8" ht="20.100000000000001" customHeight="1">
      <c r="A486">
        <v>7206</v>
      </c>
      <c r="B486" t="s">
        <v>35</v>
      </c>
      <c r="C486">
        <v>3</v>
      </c>
      <c r="D486">
        <v>13</v>
      </c>
      <c r="E486">
        <v>885</v>
      </c>
      <c r="F486">
        <v>295</v>
      </c>
      <c r="G486">
        <v>672</v>
      </c>
      <c r="H486" s="7">
        <f t="shared" si="10"/>
        <v>0.7593220338983051</v>
      </c>
    </row>
    <row r="487" spans="1:8" ht="20.100000000000001" customHeight="1">
      <c r="A487">
        <v>7226</v>
      </c>
      <c r="B487" t="s">
        <v>80</v>
      </c>
      <c r="C487">
        <v>3</v>
      </c>
      <c r="D487">
        <v>44</v>
      </c>
      <c r="E487">
        <v>1217</v>
      </c>
      <c r="F487">
        <v>405.67</v>
      </c>
      <c r="G487">
        <v>900</v>
      </c>
      <c r="H487" s="7">
        <f t="shared" si="10"/>
        <v>0.73952341824157763</v>
      </c>
    </row>
    <row r="488" spans="1:8" ht="20.100000000000001" customHeight="1">
      <c r="A488">
        <v>7230</v>
      </c>
      <c r="B488" t="s">
        <v>100</v>
      </c>
      <c r="C488">
        <v>1</v>
      </c>
      <c r="D488">
        <v>0</v>
      </c>
      <c r="E488">
        <v>24</v>
      </c>
      <c r="F488">
        <v>24</v>
      </c>
      <c r="G488">
        <v>0</v>
      </c>
      <c r="H488" s="7">
        <f t="shared" si="10"/>
        <v>0</v>
      </c>
    </row>
    <row r="489" spans="1:8" ht="20.100000000000001" customHeight="1">
      <c r="A489">
        <v>7249</v>
      </c>
      <c r="B489" t="s">
        <v>13</v>
      </c>
      <c r="C489">
        <v>1</v>
      </c>
      <c r="D489">
        <v>18</v>
      </c>
      <c r="E489">
        <v>554</v>
      </c>
      <c r="F489">
        <v>554</v>
      </c>
      <c r="G489">
        <v>528</v>
      </c>
      <c r="H489" s="7">
        <f t="shared" si="10"/>
        <v>0.95306859205776173</v>
      </c>
    </row>
    <row r="490" spans="1:8" ht="20.100000000000001" customHeight="1">
      <c r="A490">
        <v>7257</v>
      </c>
      <c r="B490" t="s">
        <v>54</v>
      </c>
      <c r="C490">
        <v>1</v>
      </c>
      <c r="D490">
        <v>1</v>
      </c>
      <c r="E490">
        <v>360</v>
      </c>
      <c r="F490">
        <v>360</v>
      </c>
      <c r="G490">
        <v>0</v>
      </c>
      <c r="H490" s="7">
        <f t="shared" si="10"/>
        <v>0</v>
      </c>
    </row>
    <row r="491" spans="1:8" ht="20.100000000000001" customHeight="1">
      <c r="A491">
        <v>7259</v>
      </c>
      <c r="B491" t="s">
        <v>11</v>
      </c>
      <c r="C491">
        <v>1</v>
      </c>
      <c r="D491">
        <v>8</v>
      </c>
      <c r="E491">
        <v>857</v>
      </c>
      <c r="F491">
        <v>857</v>
      </c>
      <c r="G491">
        <v>0</v>
      </c>
      <c r="H491" s="7">
        <f t="shared" si="10"/>
        <v>0</v>
      </c>
    </row>
    <row r="492" spans="1:8" ht="20.100000000000001" customHeight="1">
      <c r="A492">
        <v>10002</v>
      </c>
      <c r="B492" t="s">
        <v>93</v>
      </c>
      <c r="C492">
        <v>4</v>
      </c>
      <c r="D492">
        <v>20</v>
      </c>
      <c r="E492">
        <v>601</v>
      </c>
      <c r="F492">
        <v>150.25</v>
      </c>
      <c r="G492">
        <v>120</v>
      </c>
      <c r="H492" s="7">
        <f t="shared" si="10"/>
        <v>0.19966722129783693</v>
      </c>
    </row>
    <row r="493" spans="1:8" ht="20.100000000000001" customHeight="1">
      <c r="A493">
        <v>10006</v>
      </c>
      <c r="B493" t="s">
        <v>98</v>
      </c>
      <c r="C493">
        <v>6</v>
      </c>
      <c r="D493">
        <v>130</v>
      </c>
      <c r="E493">
        <v>4794</v>
      </c>
      <c r="F493">
        <v>799</v>
      </c>
      <c r="G493">
        <v>1908</v>
      </c>
      <c r="H493" s="7">
        <f t="shared" si="10"/>
        <v>0.39799749687108887</v>
      </c>
    </row>
    <row r="494" spans="1:8" ht="20.100000000000001" customHeight="1">
      <c r="A494">
        <v>10019</v>
      </c>
      <c r="B494" t="s">
        <v>93</v>
      </c>
      <c r="C494">
        <v>3</v>
      </c>
      <c r="D494">
        <v>19</v>
      </c>
      <c r="E494">
        <v>548</v>
      </c>
      <c r="F494">
        <v>182.67</v>
      </c>
      <c r="G494">
        <v>0</v>
      </c>
      <c r="H494" s="7">
        <f t="shared" si="10"/>
        <v>0</v>
      </c>
    </row>
    <row r="495" spans="1:8" ht="20.100000000000001" customHeight="1">
      <c r="A495">
        <v>10042</v>
      </c>
      <c r="B495" t="s">
        <v>134</v>
      </c>
      <c r="C495">
        <v>6</v>
      </c>
      <c r="D495">
        <v>12</v>
      </c>
      <c r="E495">
        <v>1114</v>
      </c>
      <c r="F495">
        <v>185.67</v>
      </c>
      <c r="G495">
        <v>708</v>
      </c>
      <c r="H495" s="7">
        <f t="shared" si="10"/>
        <v>0.63554757630161585</v>
      </c>
    </row>
    <row r="496" spans="1:8" ht="20.100000000000001" customHeight="1">
      <c r="A496">
        <v>10043</v>
      </c>
      <c r="B496" t="s">
        <v>49</v>
      </c>
      <c r="C496">
        <v>12</v>
      </c>
      <c r="D496">
        <v>129</v>
      </c>
      <c r="E496">
        <v>8666</v>
      </c>
      <c r="F496">
        <v>722.17</v>
      </c>
      <c r="G496">
        <v>7188</v>
      </c>
      <c r="H496" s="7">
        <f t="shared" si="10"/>
        <v>0.82944841910916223</v>
      </c>
    </row>
    <row r="497" spans="1:8" ht="20.100000000000001" customHeight="1">
      <c r="A497">
        <v>10047</v>
      </c>
      <c r="B497" t="s">
        <v>93</v>
      </c>
      <c r="C497">
        <v>9</v>
      </c>
      <c r="D497">
        <v>64</v>
      </c>
      <c r="E497">
        <v>3149</v>
      </c>
      <c r="F497">
        <v>349.89</v>
      </c>
      <c r="G497">
        <v>636</v>
      </c>
      <c r="H497" s="7">
        <f t="shared" si="10"/>
        <v>0.20196887900920926</v>
      </c>
    </row>
    <row r="498" spans="1:8" ht="20.100000000000001" customHeight="1">
      <c r="A498">
        <v>10057</v>
      </c>
      <c r="B498" t="s">
        <v>93</v>
      </c>
      <c r="C498">
        <v>6</v>
      </c>
      <c r="D498">
        <v>48</v>
      </c>
      <c r="E498">
        <v>1277</v>
      </c>
      <c r="F498">
        <v>212.83</v>
      </c>
      <c r="G498">
        <v>1272</v>
      </c>
      <c r="H498" s="7">
        <f t="shared" si="10"/>
        <v>0.99608457321848076</v>
      </c>
    </row>
    <row r="499" spans="1:8" ht="20.100000000000001" customHeight="1">
      <c r="A499">
        <v>10060</v>
      </c>
      <c r="B499" t="s">
        <v>135</v>
      </c>
      <c r="C499">
        <v>16</v>
      </c>
      <c r="D499">
        <v>49</v>
      </c>
      <c r="E499">
        <v>3080</v>
      </c>
      <c r="F499">
        <v>192.5</v>
      </c>
      <c r="G499">
        <v>444</v>
      </c>
      <c r="H499" s="7">
        <f t="shared" si="10"/>
        <v>0.14415584415584415</v>
      </c>
    </row>
    <row r="500" spans="1:8" ht="20.100000000000001" customHeight="1">
      <c r="A500">
        <v>10067</v>
      </c>
      <c r="B500" t="s">
        <v>93</v>
      </c>
      <c r="C500">
        <v>4</v>
      </c>
      <c r="D500">
        <v>3</v>
      </c>
      <c r="E500">
        <v>178</v>
      </c>
      <c r="F500">
        <v>44.5</v>
      </c>
      <c r="G500">
        <v>84</v>
      </c>
      <c r="H500" s="7">
        <f t="shared" si="10"/>
        <v>0.47191011235955055</v>
      </c>
    </row>
    <row r="501" spans="1:8" ht="20.100000000000001" customHeight="1">
      <c r="A501">
        <v>10071</v>
      </c>
      <c r="B501" t="s">
        <v>93</v>
      </c>
      <c r="C501">
        <v>15</v>
      </c>
      <c r="D501">
        <v>83</v>
      </c>
      <c r="E501">
        <v>6000</v>
      </c>
      <c r="F501">
        <v>400</v>
      </c>
      <c r="G501">
        <v>4776</v>
      </c>
      <c r="H501" s="7">
        <f t="shared" si="10"/>
        <v>0.79600000000000004</v>
      </c>
    </row>
    <row r="502" spans="1:8" ht="20.100000000000001" customHeight="1">
      <c r="A502">
        <v>10078</v>
      </c>
      <c r="B502" t="s">
        <v>50</v>
      </c>
      <c r="C502">
        <v>14</v>
      </c>
      <c r="D502">
        <v>76</v>
      </c>
      <c r="E502">
        <v>8849</v>
      </c>
      <c r="F502">
        <v>632.07000000000005</v>
      </c>
      <c r="G502">
        <v>5172</v>
      </c>
      <c r="H502" s="7">
        <f t="shared" si="10"/>
        <v>0.5844728217877726</v>
      </c>
    </row>
    <row r="503" spans="1:8" ht="20.100000000000001" customHeight="1">
      <c r="A503">
        <v>10097</v>
      </c>
      <c r="B503" t="s">
        <v>93</v>
      </c>
      <c r="C503">
        <v>3</v>
      </c>
      <c r="D503">
        <v>0</v>
      </c>
      <c r="E503">
        <v>395</v>
      </c>
      <c r="F503">
        <v>131.66999999999999</v>
      </c>
      <c r="G503">
        <v>48</v>
      </c>
      <c r="H503" s="7">
        <f t="shared" si="10"/>
        <v>0.12151898734177215</v>
      </c>
    </row>
    <row r="504" spans="1:8" ht="20.100000000000001" customHeight="1">
      <c r="A504">
        <v>10117</v>
      </c>
      <c r="B504" t="s">
        <v>136</v>
      </c>
      <c r="C504">
        <v>0</v>
      </c>
      <c r="D504">
        <v>0</v>
      </c>
      <c r="E504">
        <v>0</v>
      </c>
      <c r="F504"/>
      <c r="G504">
        <v>0</v>
      </c>
      <c r="H504" s="7"/>
    </row>
    <row r="505" spans="1:8" ht="20.100000000000001" customHeight="1">
      <c r="A505">
        <v>10118</v>
      </c>
      <c r="B505" t="s">
        <v>59</v>
      </c>
      <c r="C505">
        <v>1</v>
      </c>
      <c r="D505">
        <v>13</v>
      </c>
      <c r="E505">
        <v>1024</v>
      </c>
      <c r="F505">
        <v>1024</v>
      </c>
      <c r="G505">
        <v>792</v>
      </c>
      <c r="H505" s="7">
        <f t="shared" si="10"/>
        <v>0.7734375</v>
      </c>
    </row>
    <row r="506" spans="1:8" ht="20.100000000000001" customHeight="1">
      <c r="A506">
        <v>10120</v>
      </c>
      <c r="B506" t="s">
        <v>113</v>
      </c>
      <c r="C506">
        <v>15</v>
      </c>
      <c r="D506">
        <v>54</v>
      </c>
      <c r="E506">
        <v>3145</v>
      </c>
      <c r="F506">
        <v>209.67</v>
      </c>
      <c r="G506">
        <v>3024</v>
      </c>
      <c r="H506" s="7">
        <f t="shared" si="10"/>
        <v>0.96152623211446742</v>
      </c>
    </row>
    <row r="507" spans="1:8" ht="20.100000000000001" customHeight="1">
      <c r="A507">
        <v>10128</v>
      </c>
      <c r="B507" t="s">
        <v>59</v>
      </c>
      <c r="C507">
        <v>2</v>
      </c>
      <c r="D507">
        <v>1</v>
      </c>
      <c r="E507">
        <v>200</v>
      </c>
      <c r="F507">
        <v>100</v>
      </c>
      <c r="G507">
        <v>312</v>
      </c>
      <c r="H507" s="7">
        <f t="shared" si="10"/>
        <v>1.56</v>
      </c>
    </row>
    <row r="508" spans="1:8" ht="20.100000000000001" customHeight="1">
      <c r="A508">
        <v>10129</v>
      </c>
      <c r="B508" t="s">
        <v>113</v>
      </c>
      <c r="C508">
        <v>5</v>
      </c>
      <c r="D508">
        <v>98</v>
      </c>
      <c r="E508">
        <v>1731</v>
      </c>
      <c r="F508">
        <v>346.2</v>
      </c>
      <c r="G508">
        <v>936</v>
      </c>
      <c r="H508" s="7">
        <f t="shared" si="10"/>
        <v>0.54072790294627382</v>
      </c>
    </row>
    <row r="509" spans="1:8" ht="20.100000000000001" customHeight="1">
      <c r="A509">
        <v>10141</v>
      </c>
      <c r="B509" t="s">
        <v>136</v>
      </c>
      <c r="C509">
        <v>9</v>
      </c>
      <c r="D509">
        <v>105</v>
      </c>
      <c r="E509">
        <v>3817</v>
      </c>
      <c r="F509">
        <v>424.11</v>
      </c>
      <c r="G509">
        <v>2364</v>
      </c>
      <c r="H509" s="7">
        <f t="shared" si="10"/>
        <v>0.61933455593397957</v>
      </c>
    </row>
    <row r="510" spans="1:8" ht="20.100000000000001" customHeight="1">
      <c r="A510">
        <v>10149</v>
      </c>
      <c r="B510" t="s">
        <v>58</v>
      </c>
      <c r="C510">
        <v>12</v>
      </c>
      <c r="D510">
        <v>64</v>
      </c>
      <c r="E510">
        <v>2026</v>
      </c>
      <c r="F510">
        <v>168.83</v>
      </c>
      <c r="G510">
        <v>1308</v>
      </c>
      <c r="H510" s="7">
        <f t="shared" si="10"/>
        <v>0.64560710760118456</v>
      </c>
    </row>
    <row r="511" spans="1:8" ht="20.100000000000001" customHeight="1">
      <c r="A511">
        <v>10153</v>
      </c>
      <c r="B511" t="s">
        <v>98</v>
      </c>
      <c r="C511">
        <v>5</v>
      </c>
      <c r="D511">
        <v>21</v>
      </c>
      <c r="E511">
        <v>2000</v>
      </c>
      <c r="F511">
        <v>400</v>
      </c>
      <c r="G511">
        <v>696</v>
      </c>
      <c r="H511" s="7">
        <f t="shared" si="10"/>
        <v>0.34799999999999998</v>
      </c>
    </row>
    <row r="512" spans="1:8" ht="20.100000000000001" customHeight="1">
      <c r="A512">
        <v>10155</v>
      </c>
      <c r="B512" t="s">
        <v>93</v>
      </c>
      <c r="C512">
        <v>13</v>
      </c>
      <c r="D512">
        <v>72</v>
      </c>
      <c r="E512">
        <v>2826</v>
      </c>
      <c r="F512">
        <v>217.38</v>
      </c>
      <c r="G512">
        <v>1368</v>
      </c>
      <c r="H512" s="7">
        <f t="shared" si="10"/>
        <v>0.48407643312101911</v>
      </c>
    </row>
    <row r="513" spans="1:8" ht="20.100000000000001" customHeight="1">
      <c r="A513">
        <v>10157</v>
      </c>
      <c r="B513" t="s">
        <v>49</v>
      </c>
      <c r="C513">
        <v>7</v>
      </c>
      <c r="D513">
        <v>94</v>
      </c>
      <c r="E513">
        <v>3589</v>
      </c>
      <c r="F513">
        <v>512.71</v>
      </c>
      <c r="G513">
        <v>1824</v>
      </c>
      <c r="H513" s="7">
        <f t="shared" si="10"/>
        <v>0.50821955976595157</v>
      </c>
    </row>
    <row r="514" spans="1:8" ht="20.100000000000001" customHeight="1">
      <c r="A514">
        <v>10163</v>
      </c>
      <c r="B514" t="s">
        <v>95</v>
      </c>
      <c r="C514">
        <v>26</v>
      </c>
      <c r="D514">
        <v>69</v>
      </c>
      <c r="E514">
        <v>6599</v>
      </c>
      <c r="F514">
        <v>253.81</v>
      </c>
      <c r="G514">
        <v>0</v>
      </c>
      <c r="H514" s="7">
        <f t="shared" si="10"/>
        <v>0</v>
      </c>
    </row>
    <row r="515" spans="1:8" ht="20.100000000000001" customHeight="1">
      <c r="A515">
        <v>10184</v>
      </c>
      <c r="B515" t="s">
        <v>56</v>
      </c>
      <c r="C515">
        <v>14</v>
      </c>
      <c r="D515">
        <v>33</v>
      </c>
      <c r="E515">
        <v>2954</v>
      </c>
      <c r="F515">
        <v>211</v>
      </c>
      <c r="G515">
        <v>2184</v>
      </c>
      <c r="H515" s="7">
        <f t="shared" si="10"/>
        <v>0.73933649289099523</v>
      </c>
    </row>
    <row r="516" spans="1:8" ht="20.100000000000001" customHeight="1">
      <c r="A516">
        <v>10204</v>
      </c>
      <c r="B516" t="s">
        <v>49</v>
      </c>
      <c r="C516">
        <v>16</v>
      </c>
      <c r="D516">
        <v>88</v>
      </c>
      <c r="E516">
        <v>3406</v>
      </c>
      <c r="F516">
        <v>212.88</v>
      </c>
      <c r="G516">
        <v>2076</v>
      </c>
      <c r="H516" s="7">
        <f t="shared" si="10"/>
        <v>0.60951262477980039</v>
      </c>
    </row>
    <row r="517" spans="1:8" ht="20.100000000000001" customHeight="1">
      <c r="A517">
        <v>10217</v>
      </c>
      <c r="B517" t="s">
        <v>112</v>
      </c>
      <c r="C517">
        <v>6</v>
      </c>
      <c r="D517">
        <v>85</v>
      </c>
      <c r="E517">
        <v>2272</v>
      </c>
      <c r="F517">
        <v>378.67</v>
      </c>
      <c r="G517">
        <v>2112</v>
      </c>
      <c r="H517" s="7">
        <f t="shared" ref="H517:H580" si="11">G517/E517</f>
        <v>0.92957746478873238</v>
      </c>
    </row>
    <row r="518" spans="1:8" ht="20.100000000000001" customHeight="1">
      <c r="A518">
        <v>10226</v>
      </c>
      <c r="B518" t="s">
        <v>137</v>
      </c>
      <c r="C518">
        <v>2</v>
      </c>
      <c r="D518">
        <v>12</v>
      </c>
      <c r="E518">
        <v>372</v>
      </c>
      <c r="F518">
        <v>186</v>
      </c>
      <c r="G518">
        <v>312</v>
      </c>
      <c r="H518" s="7">
        <f t="shared" si="11"/>
        <v>0.83870967741935487</v>
      </c>
    </row>
    <row r="519" spans="1:8" ht="20.100000000000001" customHeight="1">
      <c r="A519">
        <v>10230</v>
      </c>
      <c r="B519" t="s">
        <v>137</v>
      </c>
      <c r="C519">
        <v>8</v>
      </c>
      <c r="D519">
        <v>24</v>
      </c>
      <c r="E519">
        <v>5330</v>
      </c>
      <c r="F519">
        <v>666.25</v>
      </c>
      <c r="G519">
        <v>3300</v>
      </c>
      <c r="H519" s="7">
        <f t="shared" si="11"/>
        <v>0.61913696060037526</v>
      </c>
    </row>
    <row r="520" spans="1:8" ht="20.100000000000001" customHeight="1">
      <c r="A520">
        <v>10235</v>
      </c>
      <c r="B520" t="s">
        <v>112</v>
      </c>
      <c r="C520">
        <v>9</v>
      </c>
      <c r="D520">
        <v>75</v>
      </c>
      <c r="E520">
        <v>2575</v>
      </c>
      <c r="F520">
        <v>286.11</v>
      </c>
      <c r="G520">
        <v>1860</v>
      </c>
      <c r="H520" s="7">
        <f t="shared" si="11"/>
        <v>0.72233009708737861</v>
      </c>
    </row>
    <row r="521" spans="1:8" ht="20.100000000000001" customHeight="1">
      <c r="A521">
        <v>10256</v>
      </c>
      <c r="B521" t="s">
        <v>113</v>
      </c>
      <c r="C521">
        <v>11</v>
      </c>
      <c r="D521">
        <v>48</v>
      </c>
      <c r="E521">
        <v>1980</v>
      </c>
      <c r="F521">
        <v>180</v>
      </c>
      <c r="G521">
        <v>1728</v>
      </c>
      <c r="H521" s="7">
        <f t="shared" si="11"/>
        <v>0.87272727272727268</v>
      </c>
    </row>
    <row r="522" spans="1:8" ht="20.100000000000001" customHeight="1">
      <c r="A522">
        <v>10265</v>
      </c>
      <c r="B522" t="s">
        <v>50</v>
      </c>
      <c r="C522">
        <v>1</v>
      </c>
      <c r="D522">
        <v>6</v>
      </c>
      <c r="E522">
        <v>177</v>
      </c>
      <c r="F522">
        <v>177</v>
      </c>
      <c r="G522">
        <v>240</v>
      </c>
      <c r="H522" s="7">
        <f t="shared" si="11"/>
        <v>1.3559322033898304</v>
      </c>
    </row>
    <row r="523" spans="1:8" ht="20.100000000000001" customHeight="1">
      <c r="A523">
        <v>10269</v>
      </c>
      <c r="B523" t="s">
        <v>112</v>
      </c>
      <c r="C523">
        <v>3</v>
      </c>
      <c r="D523">
        <v>36</v>
      </c>
      <c r="E523">
        <v>1047</v>
      </c>
      <c r="F523">
        <v>349</v>
      </c>
      <c r="G523">
        <v>648</v>
      </c>
      <c r="H523" s="7">
        <f t="shared" si="11"/>
        <v>0.61891117478510027</v>
      </c>
    </row>
    <row r="524" spans="1:8" ht="20.100000000000001" customHeight="1">
      <c r="A524">
        <v>10296</v>
      </c>
      <c r="B524" t="s">
        <v>136</v>
      </c>
      <c r="C524">
        <v>3</v>
      </c>
      <c r="D524">
        <v>125</v>
      </c>
      <c r="E524">
        <v>3023</v>
      </c>
      <c r="F524">
        <v>1007.67</v>
      </c>
      <c r="G524">
        <v>3504</v>
      </c>
      <c r="H524" s="7">
        <f t="shared" si="11"/>
        <v>1.1591134634469071</v>
      </c>
    </row>
    <row r="525" spans="1:8" ht="20.100000000000001" customHeight="1">
      <c r="A525">
        <v>10309</v>
      </c>
      <c r="B525" t="s">
        <v>49</v>
      </c>
      <c r="C525">
        <v>3</v>
      </c>
      <c r="D525">
        <v>22</v>
      </c>
      <c r="E525">
        <v>984</v>
      </c>
      <c r="F525">
        <v>328</v>
      </c>
      <c r="G525">
        <v>804</v>
      </c>
      <c r="H525" s="7">
        <f t="shared" si="11"/>
        <v>0.81707317073170727</v>
      </c>
    </row>
    <row r="526" spans="1:8" ht="20.100000000000001" customHeight="1">
      <c r="A526">
        <v>10311</v>
      </c>
      <c r="B526" t="s">
        <v>113</v>
      </c>
      <c r="C526">
        <v>9</v>
      </c>
      <c r="D526">
        <v>38</v>
      </c>
      <c r="E526">
        <v>2604</v>
      </c>
      <c r="F526">
        <v>289.33</v>
      </c>
      <c r="G526">
        <v>1872</v>
      </c>
      <c r="H526" s="7">
        <f t="shared" si="11"/>
        <v>0.71889400921658986</v>
      </c>
    </row>
    <row r="527" spans="1:8" ht="20.100000000000001" customHeight="1">
      <c r="A527">
        <v>10314</v>
      </c>
      <c r="B527" t="s">
        <v>134</v>
      </c>
      <c r="C527">
        <v>10</v>
      </c>
      <c r="D527">
        <v>80</v>
      </c>
      <c r="E527">
        <v>2855</v>
      </c>
      <c r="F527">
        <v>285.5</v>
      </c>
      <c r="G527">
        <v>2040</v>
      </c>
      <c r="H527" s="7">
        <f t="shared" si="11"/>
        <v>0.71453590192644478</v>
      </c>
    </row>
    <row r="528" spans="1:8" ht="20.100000000000001" customHeight="1">
      <c r="A528">
        <v>10351</v>
      </c>
      <c r="B528" t="s">
        <v>134</v>
      </c>
      <c r="C528">
        <v>7</v>
      </c>
      <c r="D528">
        <v>37</v>
      </c>
      <c r="E528">
        <v>1274</v>
      </c>
      <c r="F528">
        <v>182</v>
      </c>
      <c r="G528">
        <v>864</v>
      </c>
      <c r="H528" s="7">
        <f t="shared" si="11"/>
        <v>0.67817896389324961</v>
      </c>
    </row>
    <row r="529" spans="1:8" ht="20.100000000000001" customHeight="1">
      <c r="A529">
        <v>10359</v>
      </c>
      <c r="B529" t="s">
        <v>134</v>
      </c>
      <c r="C529">
        <v>1</v>
      </c>
      <c r="D529">
        <v>0</v>
      </c>
      <c r="E529">
        <v>9</v>
      </c>
      <c r="F529">
        <v>9</v>
      </c>
      <c r="G529">
        <v>0</v>
      </c>
      <c r="H529" s="7">
        <f t="shared" si="11"/>
        <v>0</v>
      </c>
    </row>
    <row r="530" spans="1:8" ht="20.100000000000001" customHeight="1">
      <c r="A530">
        <v>10382</v>
      </c>
      <c r="B530" t="s">
        <v>59</v>
      </c>
      <c r="C530">
        <v>1</v>
      </c>
      <c r="D530">
        <v>9</v>
      </c>
      <c r="E530">
        <v>714</v>
      </c>
      <c r="F530">
        <v>714</v>
      </c>
      <c r="G530">
        <v>684</v>
      </c>
      <c r="H530" s="7">
        <f t="shared" si="11"/>
        <v>0.95798319327731096</v>
      </c>
    </row>
    <row r="531" spans="1:8" ht="20.100000000000001" customHeight="1">
      <c r="A531">
        <v>10414</v>
      </c>
      <c r="B531" t="s">
        <v>59</v>
      </c>
      <c r="C531">
        <v>5</v>
      </c>
      <c r="D531">
        <v>76</v>
      </c>
      <c r="E531">
        <v>1724</v>
      </c>
      <c r="F531">
        <v>344.8</v>
      </c>
      <c r="G531">
        <v>1608</v>
      </c>
      <c r="H531" s="7">
        <f t="shared" si="11"/>
        <v>0.93271461716937354</v>
      </c>
    </row>
    <row r="532" spans="1:8" ht="20.100000000000001" customHeight="1">
      <c r="A532">
        <v>10499</v>
      </c>
      <c r="B532" t="s">
        <v>59</v>
      </c>
      <c r="C532">
        <v>3</v>
      </c>
      <c r="D532">
        <v>7</v>
      </c>
      <c r="E532">
        <v>148</v>
      </c>
      <c r="F532">
        <v>49.33</v>
      </c>
      <c r="G532">
        <v>0</v>
      </c>
      <c r="H532" s="7">
        <f t="shared" si="11"/>
        <v>0</v>
      </c>
    </row>
    <row r="533" spans="1:8" ht="20.100000000000001" customHeight="1">
      <c r="A533">
        <v>10528</v>
      </c>
      <c r="B533" t="s">
        <v>136</v>
      </c>
      <c r="C533">
        <v>4</v>
      </c>
      <c r="D533">
        <v>101</v>
      </c>
      <c r="E533">
        <v>2609</v>
      </c>
      <c r="F533">
        <v>652.25</v>
      </c>
      <c r="G533">
        <v>1068</v>
      </c>
      <c r="H533" s="7">
        <f t="shared" si="11"/>
        <v>0.40935224223840549</v>
      </c>
    </row>
    <row r="534" spans="1:8" ht="20.100000000000001" customHeight="1">
      <c r="A534">
        <v>10566</v>
      </c>
      <c r="B534" t="s">
        <v>56</v>
      </c>
      <c r="C534">
        <v>0</v>
      </c>
      <c r="D534">
        <v>0</v>
      </c>
      <c r="E534">
        <v>5</v>
      </c>
      <c r="F534"/>
      <c r="G534">
        <v>0</v>
      </c>
      <c r="H534" s="7">
        <f t="shared" si="11"/>
        <v>0</v>
      </c>
    </row>
    <row r="535" spans="1:8" ht="20.100000000000001" customHeight="1">
      <c r="A535">
        <v>10717</v>
      </c>
      <c r="B535" t="s">
        <v>59</v>
      </c>
      <c r="C535">
        <v>23</v>
      </c>
      <c r="D535">
        <v>134</v>
      </c>
      <c r="E535">
        <v>7383</v>
      </c>
      <c r="F535">
        <v>321</v>
      </c>
      <c r="G535">
        <v>5124</v>
      </c>
      <c r="H535" s="7">
        <f t="shared" si="11"/>
        <v>0.69402681836651769</v>
      </c>
    </row>
    <row r="536" spans="1:8" ht="20.100000000000001" customHeight="1">
      <c r="A536">
        <v>20009</v>
      </c>
      <c r="B536" t="s">
        <v>88</v>
      </c>
      <c r="C536">
        <v>7</v>
      </c>
      <c r="D536">
        <v>36</v>
      </c>
      <c r="E536">
        <v>2033</v>
      </c>
      <c r="F536">
        <v>290.43</v>
      </c>
      <c r="G536">
        <v>804</v>
      </c>
      <c r="H536" s="7">
        <f t="shared" si="11"/>
        <v>0.39547466797835712</v>
      </c>
    </row>
    <row r="537" spans="1:8" ht="20.100000000000001" customHeight="1">
      <c r="A537">
        <v>20019</v>
      </c>
      <c r="B537" t="s">
        <v>88</v>
      </c>
      <c r="C537">
        <v>4</v>
      </c>
      <c r="D537">
        <v>24</v>
      </c>
      <c r="E537">
        <v>1639</v>
      </c>
      <c r="F537">
        <v>409.75</v>
      </c>
      <c r="G537">
        <v>1824</v>
      </c>
      <c r="H537" s="7">
        <f t="shared" si="11"/>
        <v>1.1128737034777303</v>
      </c>
    </row>
    <row r="538" spans="1:8" ht="20.100000000000001" customHeight="1">
      <c r="A538">
        <v>20024</v>
      </c>
      <c r="B538" t="s">
        <v>88</v>
      </c>
      <c r="C538">
        <v>7</v>
      </c>
      <c r="D538">
        <v>46</v>
      </c>
      <c r="E538">
        <v>2469</v>
      </c>
      <c r="F538">
        <v>352.71</v>
      </c>
      <c r="G538">
        <v>744</v>
      </c>
      <c r="H538" s="7">
        <f t="shared" si="11"/>
        <v>0.30133657351154314</v>
      </c>
    </row>
    <row r="539" spans="1:8" ht="20.100000000000001" customHeight="1">
      <c r="A539">
        <v>20029</v>
      </c>
      <c r="B539" t="s">
        <v>88</v>
      </c>
      <c r="C539">
        <v>7</v>
      </c>
      <c r="D539">
        <v>79</v>
      </c>
      <c r="E539">
        <v>2227</v>
      </c>
      <c r="F539">
        <v>318.14</v>
      </c>
      <c r="G539">
        <v>1620</v>
      </c>
      <c r="H539" s="7">
        <f t="shared" si="11"/>
        <v>0.72743601257296808</v>
      </c>
    </row>
    <row r="540" spans="1:8" ht="20.100000000000001" customHeight="1">
      <c r="A540">
        <v>20035</v>
      </c>
      <c r="B540" t="s">
        <v>88</v>
      </c>
      <c r="C540">
        <v>17</v>
      </c>
      <c r="D540">
        <v>199</v>
      </c>
      <c r="E540">
        <v>6247</v>
      </c>
      <c r="F540">
        <v>367.47</v>
      </c>
      <c r="G540">
        <v>3348</v>
      </c>
      <c r="H540" s="7">
        <f t="shared" si="11"/>
        <v>0.5359372498799424</v>
      </c>
    </row>
    <row r="541" spans="1:8" ht="20.100000000000001" customHeight="1">
      <c r="A541">
        <v>20089</v>
      </c>
      <c r="B541" t="s">
        <v>88</v>
      </c>
      <c r="C541">
        <v>3</v>
      </c>
      <c r="D541">
        <v>11</v>
      </c>
      <c r="E541">
        <v>465</v>
      </c>
      <c r="F541">
        <v>155</v>
      </c>
      <c r="G541">
        <v>144</v>
      </c>
      <c r="H541" s="7">
        <f t="shared" si="11"/>
        <v>0.30967741935483872</v>
      </c>
    </row>
    <row r="542" spans="1:8" ht="20.100000000000001" customHeight="1">
      <c r="A542">
        <v>20090</v>
      </c>
      <c r="B542" t="s">
        <v>88</v>
      </c>
      <c r="C542">
        <v>6</v>
      </c>
      <c r="D542">
        <v>0</v>
      </c>
      <c r="E542">
        <v>424</v>
      </c>
      <c r="F542">
        <v>70.67</v>
      </c>
      <c r="G542">
        <v>276</v>
      </c>
      <c r="H542" s="7">
        <f t="shared" si="11"/>
        <v>0.65094339622641506</v>
      </c>
    </row>
    <row r="543" spans="1:8" ht="20.100000000000001" customHeight="1">
      <c r="A543">
        <v>20123</v>
      </c>
      <c r="B543" t="s">
        <v>138</v>
      </c>
      <c r="C543">
        <v>1</v>
      </c>
      <c r="D543">
        <v>15</v>
      </c>
      <c r="E543">
        <v>451</v>
      </c>
      <c r="F543">
        <v>451</v>
      </c>
      <c r="G543">
        <v>324</v>
      </c>
      <c r="H543" s="7">
        <f t="shared" si="11"/>
        <v>0.71840354767184034</v>
      </c>
    </row>
    <row r="544" spans="1:8" ht="20.100000000000001" customHeight="1">
      <c r="A544">
        <v>20131</v>
      </c>
      <c r="B544" t="s">
        <v>64</v>
      </c>
      <c r="C544">
        <v>1</v>
      </c>
      <c r="D544">
        <v>0</v>
      </c>
      <c r="E544">
        <v>42</v>
      </c>
      <c r="F544">
        <v>42</v>
      </c>
      <c r="G544">
        <v>72</v>
      </c>
      <c r="H544" s="7">
        <f t="shared" si="11"/>
        <v>1.7142857142857142</v>
      </c>
    </row>
    <row r="545" spans="1:8" ht="20.100000000000001" customHeight="1">
      <c r="A545">
        <v>20132</v>
      </c>
      <c r="B545" t="s">
        <v>64</v>
      </c>
      <c r="C545">
        <v>1</v>
      </c>
      <c r="D545">
        <v>0</v>
      </c>
      <c r="E545">
        <v>168</v>
      </c>
      <c r="F545">
        <v>168</v>
      </c>
      <c r="G545">
        <v>168</v>
      </c>
      <c r="H545" s="7">
        <f t="shared" si="11"/>
        <v>1</v>
      </c>
    </row>
    <row r="546" spans="1:8" ht="20.100000000000001" customHeight="1">
      <c r="A546">
        <v>20135</v>
      </c>
      <c r="B546" t="s">
        <v>64</v>
      </c>
      <c r="C546">
        <v>1</v>
      </c>
      <c r="D546">
        <v>12</v>
      </c>
      <c r="E546">
        <v>816</v>
      </c>
      <c r="F546">
        <v>816</v>
      </c>
      <c r="G546">
        <v>480</v>
      </c>
      <c r="H546" s="7">
        <f t="shared" si="11"/>
        <v>0.58823529411764708</v>
      </c>
    </row>
    <row r="547" spans="1:8" ht="20.100000000000001" customHeight="1">
      <c r="A547">
        <v>20154</v>
      </c>
      <c r="B547" t="s">
        <v>116</v>
      </c>
      <c r="C547">
        <v>1</v>
      </c>
      <c r="D547">
        <v>6</v>
      </c>
      <c r="E547">
        <v>255</v>
      </c>
      <c r="F547">
        <v>255</v>
      </c>
      <c r="G547">
        <v>180</v>
      </c>
      <c r="H547" s="7">
        <f t="shared" si="11"/>
        <v>0.70588235294117652</v>
      </c>
    </row>
    <row r="548" spans="1:8" ht="20.100000000000001" customHeight="1">
      <c r="A548">
        <v>20155</v>
      </c>
      <c r="B548" t="s">
        <v>139</v>
      </c>
      <c r="C548">
        <v>5</v>
      </c>
      <c r="D548">
        <v>30</v>
      </c>
      <c r="E548">
        <v>651</v>
      </c>
      <c r="F548">
        <v>130.19999999999999</v>
      </c>
      <c r="G548">
        <v>312</v>
      </c>
      <c r="H548" s="7">
        <f t="shared" si="11"/>
        <v>0.47926267281105989</v>
      </c>
    </row>
    <row r="549" spans="1:8" ht="20.100000000000001" customHeight="1">
      <c r="A549">
        <v>20156</v>
      </c>
      <c r="B549" t="s">
        <v>116</v>
      </c>
      <c r="C549">
        <v>2</v>
      </c>
      <c r="D549">
        <v>0</v>
      </c>
      <c r="E549">
        <v>102</v>
      </c>
      <c r="F549">
        <v>51</v>
      </c>
      <c r="G549">
        <v>336</v>
      </c>
      <c r="H549" s="7">
        <f t="shared" si="11"/>
        <v>3.2941176470588234</v>
      </c>
    </row>
    <row r="550" spans="1:8" ht="20.100000000000001" customHeight="1">
      <c r="A550">
        <v>20157</v>
      </c>
      <c r="B550" t="s">
        <v>116</v>
      </c>
      <c r="C550">
        <v>3</v>
      </c>
      <c r="D550">
        <v>2</v>
      </c>
      <c r="E550">
        <v>231</v>
      </c>
      <c r="F550">
        <v>77</v>
      </c>
      <c r="G550">
        <v>192</v>
      </c>
      <c r="H550" s="7">
        <f t="shared" si="11"/>
        <v>0.83116883116883122</v>
      </c>
    </row>
    <row r="551" spans="1:8" ht="20.100000000000001" customHeight="1">
      <c r="A551">
        <v>20161</v>
      </c>
      <c r="B551" t="s">
        <v>116</v>
      </c>
      <c r="C551">
        <v>2</v>
      </c>
      <c r="D551">
        <v>21</v>
      </c>
      <c r="E551">
        <v>556</v>
      </c>
      <c r="F551">
        <v>278</v>
      </c>
      <c r="G551">
        <v>1032</v>
      </c>
      <c r="H551" s="7">
        <f t="shared" si="11"/>
        <v>1.8561151079136691</v>
      </c>
    </row>
    <row r="552" spans="1:8" ht="20.100000000000001" customHeight="1">
      <c r="A552">
        <v>20162</v>
      </c>
      <c r="B552" t="s">
        <v>116</v>
      </c>
      <c r="C552">
        <v>5</v>
      </c>
      <c r="D552">
        <v>9</v>
      </c>
      <c r="E552">
        <v>373</v>
      </c>
      <c r="F552">
        <v>74.599999999999994</v>
      </c>
      <c r="G552">
        <v>480</v>
      </c>
      <c r="H552" s="7">
        <f t="shared" si="11"/>
        <v>1.2868632707774799</v>
      </c>
    </row>
    <row r="553" spans="1:8" ht="20.100000000000001" customHeight="1">
      <c r="A553">
        <v>20166</v>
      </c>
      <c r="B553" t="s">
        <v>116</v>
      </c>
      <c r="C553">
        <v>2</v>
      </c>
      <c r="D553">
        <v>11</v>
      </c>
      <c r="E553">
        <v>397</v>
      </c>
      <c r="F553">
        <v>198.5</v>
      </c>
      <c r="G553">
        <v>432</v>
      </c>
      <c r="H553" s="7">
        <f t="shared" si="11"/>
        <v>1.0881612090680102</v>
      </c>
    </row>
    <row r="554" spans="1:8" ht="20.100000000000001" customHeight="1">
      <c r="A554">
        <v>20168</v>
      </c>
      <c r="B554" t="s">
        <v>116</v>
      </c>
      <c r="C554">
        <v>19</v>
      </c>
      <c r="D554">
        <v>64</v>
      </c>
      <c r="E554">
        <v>2089</v>
      </c>
      <c r="F554">
        <v>109.95</v>
      </c>
      <c r="G554">
        <v>1680</v>
      </c>
      <c r="H554" s="7">
        <f t="shared" si="11"/>
        <v>0.80421254188606994</v>
      </c>
    </row>
    <row r="555" spans="1:8" ht="20.100000000000001" customHeight="1">
      <c r="A555">
        <v>20169</v>
      </c>
      <c r="B555" t="s">
        <v>139</v>
      </c>
      <c r="C555">
        <v>7</v>
      </c>
      <c r="D555">
        <v>44</v>
      </c>
      <c r="E555">
        <v>1269</v>
      </c>
      <c r="F555">
        <v>181.29</v>
      </c>
      <c r="G555">
        <v>624</v>
      </c>
      <c r="H555" s="7">
        <f t="shared" si="11"/>
        <v>0.49172576832151299</v>
      </c>
    </row>
    <row r="556" spans="1:8" ht="20.100000000000001" customHeight="1">
      <c r="A556">
        <v>20170</v>
      </c>
      <c r="B556" t="s">
        <v>139</v>
      </c>
      <c r="C556">
        <v>3</v>
      </c>
      <c r="D556">
        <v>37</v>
      </c>
      <c r="E556">
        <v>855</v>
      </c>
      <c r="F556">
        <v>285</v>
      </c>
      <c r="G556">
        <v>312</v>
      </c>
      <c r="H556" s="7">
        <f t="shared" si="11"/>
        <v>0.36491228070175441</v>
      </c>
    </row>
    <row r="557" spans="1:8" ht="20.100000000000001" customHeight="1">
      <c r="A557">
        <v>20172</v>
      </c>
      <c r="B557" t="s">
        <v>139</v>
      </c>
      <c r="C557">
        <v>1</v>
      </c>
      <c r="D557">
        <v>39</v>
      </c>
      <c r="E557">
        <v>813</v>
      </c>
      <c r="F557">
        <v>813</v>
      </c>
      <c r="G557">
        <v>624</v>
      </c>
      <c r="H557" s="7">
        <f t="shared" si="11"/>
        <v>0.76752767527675281</v>
      </c>
    </row>
    <row r="558" spans="1:8" ht="20.100000000000001" customHeight="1">
      <c r="A558">
        <v>20173</v>
      </c>
      <c r="B558" t="s">
        <v>139</v>
      </c>
      <c r="C558">
        <v>11</v>
      </c>
      <c r="D558">
        <v>24</v>
      </c>
      <c r="E558">
        <v>1318</v>
      </c>
      <c r="F558">
        <v>119.82</v>
      </c>
      <c r="G558">
        <v>1152</v>
      </c>
      <c r="H558" s="7">
        <f t="shared" si="11"/>
        <v>0.87405159332321702</v>
      </c>
    </row>
    <row r="559" spans="1:8" ht="20.100000000000001" customHeight="1">
      <c r="A559">
        <v>20176</v>
      </c>
      <c r="B559" t="s">
        <v>139</v>
      </c>
      <c r="C559">
        <v>7</v>
      </c>
      <c r="D559">
        <v>52</v>
      </c>
      <c r="E559">
        <v>1585</v>
      </c>
      <c r="F559">
        <v>226.43</v>
      </c>
      <c r="G559">
        <v>804</v>
      </c>
      <c r="H559" s="7">
        <f t="shared" si="11"/>
        <v>0.50725552050473188</v>
      </c>
    </row>
    <row r="560" spans="1:8" ht="20.100000000000001" customHeight="1">
      <c r="A560">
        <v>20188</v>
      </c>
      <c r="B560" t="s">
        <v>81</v>
      </c>
      <c r="C560">
        <v>5</v>
      </c>
      <c r="D560">
        <v>0</v>
      </c>
      <c r="E560">
        <v>195</v>
      </c>
      <c r="F560">
        <v>39</v>
      </c>
      <c r="G560">
        <v>0</v>
      </c>
      <c r="H560" s="7">
        <f t="shared" si="11"/>
        <v>0</v>
      </c>
    </row>
    <row r="561" spans="1:8" ht="20.100000000000001" customHeight="1">
      <c r="A561">
        <v>20192</v>
      </c>
      <c r="B561" t="s">
        <v>81</v>
      </c>
      <c r="C561">
        <v>0</v>
      </c>
      <c r="D561">
        <v>0</v>
      </c>
      <c r="E561">
        <v>0</v>
      </c>
      <c r="F561"/>
      <c r="G561">
        <v>0</v>
      </c>
      <c r="H561" s="7"/>
    </row>
    <row r="562" spans="1:8" ht="20.100000000000001" customHeight="1">
      <c r="A562">
        <v>20193</v>
      </c>
      <c r="B562" t="s">
        <v>78</v>
      </c>
      <c r="C562">
        <v>12</v>
      </c>
      <c r="D562">
        <v>12</v>
      </c>
      <c r="E562">
        <v>1913</v>
      </c>
      <c r="F562">
        <v>159.41999999999999</v>
      </c>
      <c r="G562">
        <v>0</v>
      </c>
      <c r="H562" s="7">
        <f t="shared" si="11"/>
        <v>0</v>
      </c>
    </row>
    <row r="563" spans="1:8" ht="20.100000000000001" customHeight="1">
      <c r="A563">
        <v>20194</v>
      </c>
      <c r="B563" t="s">
        <v>78</v>
      </c>
      <c r="C563">
        <v>2</v>
      </c>
      <c r="D563">
        <v>3</v>
      </c>
      <c r="E563">
        <v>601</v>
      </c>
      <c r="F563">
        <v>300.5</v>
      </c>
      <c r="G563">
        <v>0</v>
      </c>
      <c r="H563" s="7">
        <f t="shared" si="11"/>
        <v>0</v>
      </c>
    </row>
    <row r="564" spans="1:8" ht="20.100000000000001" customHeight="1">
      <c r="A564">
        <v>20195</v>
      </c>
      <c r="B564" t="s">
        <v>78</v>
      </c>
      <c r="C564">
        <v>8</v>
      </c>
      <c r="D564">
        <v>84</v>
      </c>
      <c r="E564">
        <v>1452</v>
      </c>
      <c r="F564">
        <v>181.5</v>
      </c>
      <c r="G564">
        <v>2112</v>
      </c>
      <c r="H564" s="7">
        <f t="shared" si="11"/>
        <v>1.4545454545454546</v>
      </c>
    </row>
    <row r="565" spans="1:8" ht="20.100000000000001" customHeight="1">
      <c r="A565">
        <v>20196</v>
      </c>
      <c r="B565" t="s">
        <v>78</v>
      </c>
      <c r="C565">
        <v>2</v>
      </c>
      <c r="D565">
        <v>0</v>
      </c>
      <c r="E565">
        <v>134</v>
      </c>
      <c r="F565">
        <v>67</v>
      </c>
      <c r="G565">
        <v>0</v>
      </c>
      <c r="H565" s="7">
        <f t="shared" si="11"/>
        <v>0</v>
      </c>
    </row>
    <row r="566" spans="1:8" ht="20.100000000000001" customHeight="1">
      <c r="A566">
        <v>20199</v>
      </c>
      <c r="B566" t="s">
        <v>139</v>
      </c>
      <c r="C566">
        <v>0</v>
      </c>
      <c r="D566">
        <v>0</v>
      </c>
      <c r="E566">
        <v>0</v>
      </c>
      <c r="F566"/>
      <c r="G566">
        <v>0</v>
      </c>
      <c r="H566" s="7"/>
    </row>
    <row r="567" spans="1:8" ht="20.100000000000001" customHeight="1">
      <c r="A567">
        <v>20200</v>
      </c>
      <c r="B567" t="s">
        <v>139</v>
      </c>
      <c r="C567">
        <v>1</v>
      </c>
      <c r="D567">
        <v>3</v>
      </c>
      <c r="E567">
        <v>242</v>
      </c>
      <c r="F567">
        <v>242</v>
      </c>
      <c r="G567">
        <v>120</v>
      </c>
      <c r="H567" s="7">
        <f t="shared" si="11"/>
        <v>0.49586776859504134</v>
      </c>
    </row>
    <row r="568" spans="1:8" ht="20.100000000000001" customHeight="1">
      <c r="A568">
        <v>20201</v>
      </c>
      <c r="B568" t="s">
        <v>139</v>
      </c>
      <c r="C568">
        <v>7</v>
      </c>
      <c r="D568">
        <v>38</v>
      </c>
      <c r="E568">
        <v>2051</v>
      </c>
      <c r="F568">
        <v>293</v>
      </c>
      <c r="G568">
        <v>480</v>
      </c>
      <c r="H568" s="7">
        <f t="shared" si="11"/>
        <v>0.23403217942467089</v>
      </c>
    </row>
    <row r="569" spans="1:8" ht="20.100000000000001" customHeight="1">
      <c r="A569">
        <v>20202</v>
      </c>
      <c r="B569" t="s">
        <v>139</v>
      </c>
      <c r="C569">
        <v>4</v>
      </c>
      <c r="D569">
        <v>16</v>
      </c>
      <c r="E569">
        <v>464</v>
      </c>
      <c r="F569">
        <v>116</v>
      </c>
      <c r="G569">
        <v>324</v>
      </c>
      <c r="H569" s="7">
        <f t="shared" si="11"/>
        <v>0.69827586206896552</v>
      </c>
    </row>
    <row r="570" spans="1:8" ht="20.100000000000001" customHeight="1">
      <c r="A570">
        <v>20206</v>
      </c>
      <c r="B570" t="s">
        <v>139</v>
      </c>
      <c r="C570">
        <v>6</v>
      </c>
      <c r="D570">
        <v>27</v>
      </c>
      <c r="E570">
        <v>709</v>
      </c>
      <c r="F570">
        <v>118.17</v>
      </c>
      <c r="G570">
        <v>696</v>
      </c>
      <c r="H570" s="7">
        <f t="shared" si="11"/>
        <v>0.98166431593794079</v>
      </c>
    </row>
    <row r="571" spans="1:8" ht="20.100000000000001" customHeight="1">
      <c r="A571">
        <v>20215</v>
      </c>
      <c r="B571" t="s">
        <v>132</v>
      </c>
      <c r="C571">
        <v>6</v>
      </c>
      <c r="D571">
        <v>31</v>
      </c>
      <c r="E571">
        <v>1665</v>
      </c>
      <c r="F571">
        <v>277.5</v>
      </c>
      <c r="G571">
        <v>756</v>
      </c>
      <c r="H571" s="7">
        <f t="shared" si="11"/>
        <v>0.45405405405405408</v>
      </c>
    </row>
    <row r="572" spans="1:8" ht="20.100000000000001" customHeight="1">
      <c r="A572">
        <v>20221</v>
      </c>
      <c r="B572" t="s">
        <v>140</v>
      </c>
      <c r="C572">
        <v>4</v>
      </c>
      <c r="D572">
        <v>5</v>
      </c>
      <c r="E572">
        <v>981</v>
      </c>
      <c r="F572">
        <v>245.25</v>
      </c>
      <c r="G572">
        <v>600</v>
      </c>
      <c r="H572" s="7">
        <f t="shared" si="11"/>
        <v>0.6116207951070336</v>
      </c>
    </row>
    <row r="573" spans="1:8" ht="20.100000000000001" customHeight="1">
      <c r="A573">
        <v>20233</v>
      </c>
      <c r="B573" t="s">
        <v>26</v>
      </c>
      <c r="C573">
        <v>8</v>
      </c>
      <c r="D573">
        <v>85</v>
      </c>
      <c r="E573">
        <v>2385</v>
      </c>
      <c r="F573">
        <v>298.13</v>
      </c>
      <c r="G573">
        <v>1980</v>
      </c>
      <c r="H573" s="7">
        <f t="shared" si="11"/>
        <v>0.83018867924528306</v>
      </c>
    </row>
    <row r="574" spans="1:8" ht="20.100000000000001" customHeight="1">
      <c r="A574">
        <v>20236</v>
      </c>
      <c r="B574" t="s">
        <v>78</v>
      </c>
      <c r="C574">
        <v>3</v>
      </c>
      <c r="D574">
        <v>2</v>
      </c>
      <c r="E574">
        <v>924</v>
      </c>
      <c r="F574">
        <v>308</v>
      </c>
      <c r="G574">
        <v>276</v>
      </c>
      <c r="H574" s="7">
        <f t="shared" si="11"/>
        <v>0.29870129870129869</v>
      </c>
    </row>
    <row r="575" spans="1:8" ht="20.100000000000001" customHeight="1">
      <c r="A575">
        <v>20238</v>
      </c>
      <c r="B575" t="s">
        <v>78</v>
      </c>
      <c r="C575">
        <v>26</v>
      </c>
      <c r="D575">
        <v>160</v>
      </c>
      <c r="E575">
        <v>6292</v>
      </c>
      <c r="F575">
        <v>242</v>
      </c>
      <c r="G575">
        <v>5208</v>
      </c>
      <c r="H575" s="7">
        <f t="shared" si="11"/>
        <v>0.82771773680864591</v>
      </c>
    </row>
    <row r="576" spans="1:8" ht="20.100000000000001" customHeight="1">
      <c r="A576">
        <v>20260</v>
      </c>
      <c r="B576" t="s">
        <v>133</v>
      </c>
      <c r="C576">
        <v>15</v>
      </c>
      <c r="D576">
        <v>20</v>
      </c>
      <c r="E576">
        <v>2335</v>
      </c>
      <c r="F576">
        <v>155.66999999999999</v>
      </c>
      <c r="G576">
        <v>1032</v>
      </c>
      <c r="H576" s="7">
        <f t="shared" si="11"/>
        <v>0.44197002141327624</v>
      </c>
    </row>
    <row r="577" spans="1:8" ht="20.100000000000001" customHeight="1">
      <c r="A577">
        <v>20265</v>
      </c>
      <c r="B577" t="s">
        <v>133</v>
      </c>
      <c r="C577">
        <v>12</v>
      </c>
      <c r="D577">
        <v>70</v>
      </c>
      <c r="E577">
        <v>3711</v>
      </c>
      <c r="F577">
        <v>309.25</v>
      </c>
      <c r="G577">
        <v>2760</v>
      </c>
      <c r="H577" s="7">
        <f t="shared" si="11"/>
        <v>0.74373484236054976</v>
      </c>
    </row>
    <row r="578" spans="1:8" ht="20.100000000000001" customHeight="1">
      <c r="A578">
        <v>20281</v>
      </c>
      <c r="B578" t="s">
        <v>139</v>
      </c>
      <c r="C578">
        <v>18</v>
      </c>
      <c r="D578">
        <v>238</v>
      </c>
      <c r="E578">
        <v>7127</v>
      </c>
      <c r="F578">
        <v>395.94</v>
      </c>
      <c r="G578">
        <v>1260</v>
      </c>
      <c r="H578" s="7">
        <f t="shared" si="11"/>
        <v>0.17679247930405501</v>
      </c>
    </row>
    <row r="579" spans="1:8" ht="20.100000000000001" customHeight="1">
      <c r="A579">
        <v>20297</v>
      </c>
      <c r="B579" t="s">
        <v>141</v>
      </c>
      <c r="C579">
        <v>33</v>
      </c>
      <c r="D579">
        <v>65</v>
      </c>
      <c r="E579">
        <v>4000</v>
      </c>
      <c r="F579">
        <v>121.21</v>
      </c>
      <c r="G579">
        <v>3420</v>
      </c>
      <c r="H579" s="7">
        <f t="shared" si="11"/>
        <v>0.85499999999999998</v>
      </c>
    </row>
    <row r="580" spans="1:8" ht="20.100000000000001" customHeight="1">
      <c r="A580">
        <v>20301</v>
      </c>
      <c r="B580" t="s">
        <v>26</v>
      </c>
      <c r="C580">
        <v>5</v>
      </c>
      <c r="D580">
        <v>36</v>
      </c>
      <c r="E580">
        <v>1381</v>
      </c>
      <c r="F580">
        <v>276.2</v>
      </c>
      <c r="G580">
        <v>924</v>
      </c>
      <c r="H580" s="7">
        <f t="shared" si="11"/>
        <v>0.66908037653874008</v>
      </c>
    </row>
    <row r="581" spans="1:8" ht="20.100000000000001" customHeight="1">
      <c r="A581">
        <v>20323</v>
      </c>
      <c r="B581" t="s">
        <v>132</v>
      </c>
      <c r="C581">
        <v>11</v>
      </c>
      <c r="D581">
        <v>3</v>
      </c>
      <c r="E581">
        <v>2872</v>
      </c>
      <c r="F581">
        <v>261.08999999999997</v>
      </c>
      <c r="G581">
        <v>0</v>
      </c>
      <c r="H581" s="7">
        <f t="shared" ref="H581:H644" si="12">G581/E581</f>
        <v>0</v>
      </c>
    </row>
    <row r="582" spans="1:8" ht="20.100000000000001" customHeight="1">
      <c r="A582">
        <v>20404</v>
      </c>
      <c r="B582" t="s">
        <v>114</v>
      </c>
      <c r="C582">
        <v>4</v>
      </c>
      <c r="D582">
        <v>102</v>
      </c>
      <c r="E582">
        <v>1971</v>
      </c>
      <c r="F582">
        <v>492.75</v>
      </c>
      <c r="G582">
        <v>2076</v>
      </c>
      <c r="H582" s="7">
        <f t="shared" si="12"/>
        <v>1.0532724505327244</v>
      </c>
    </row>
    <row r="583" spans="1:8" ht="20.100000000000001" customHeight="1">
      <c r="A583">
        <v>20406</v>
      </c>
      <c r="B583" t="s">
        <v>114</v>
      </c>
      <c r="C583">
        <v>12</v>
      </c>
      <c r="D583">
        <v>33</v>
      </c>
      <c r="E583">
        <v>2877</v>
      </c>
      <c r="F583">
        <v>239.75</v>
      </c>
      <c r="G583">
        <v>840</v>
      </c>
      <c r="H583" s="7">
        <f t="shared" si="12"/>
        <v>0.29197080291970801</v>
      </c>
    </row>
    <row r="584" spans="1:8" ht="20.100000000000001" customHeight="1">
      <c r="A584">
        <v>20409</v>
      </c>
      <c r="B584" t="s">
        <v>114</v>
      </c>
      <c r="C584">
        <v>1</v>
      </c>
      <c r="D584">
        <v>0</v>
      </c>
      <c r="E584">
        <v>25</v>
      </c>
      <c r="F584">
        <v>25</v>
      </c>
      <c r="G584">
        <v>0</v>
      </c>
      <c r="H584" s="7">
        <f t="shared" si="12"/>
        <v>0</v>
      </c>
    </row>
    <row r="585" spans="1:8" ht="20.100000000000001" customHeight="1">
      <c r="A585">
        <v>20412</v>
      </c>
      <c r="B585" t="s">
        <v>114</v>
      </c>
      <c r="C585">
        <v>14</v>
      </c>
      <c r="D585">
        <v>75</v>
      </c>
      <c r="E585">
        <v>4014</v>
      </c>
      <c r="F585">
        <v>286.70999999999998</v>
      </c>
      <c r="G585">
        <v>3708</v>
      </c>
      <c r="H585" s="7">
        <f t="shared" si="12"/>
        <v>0.92376681614349776</v>
      </c>
    </row>
    <row r="586" spans="1:8" ht="20.100000000000001" customHeight="1">
      <c r="A586">
        <v>20416</v>
      </c>
      <c r="B586" t="s">
        <v>114</v>
      </c>
      <c r="C586">
        <v>13</v>
      </c>
      <c r="D586">
        <v>77</v>
      </c>
      <c r="E586">
        <v>3455</v>
      </c>
      <c r="F586">
        <v>265.77</v>
      </c>
      <c r="G586">
        <v>2280</v>
      </c>
      <c r="H586" s="7">
        <f t="shared" si="12"/>
        <v>0.65991316931982635</v>
      </c>
    </row>
    <row r="587" spans="1:8" ht="20.100000000000001" customHeight="1">
      <c r="A587">
        <v>20483</v>
      </c>
      <c r="B587" t="s">
        <v>142</v>
      </c>
      <c r="C587">
        <v>9</v>
      </c>
      <c r="D587">
        <v>19</v>
      </c>
      <c r="E587">
        <v>1269</v>
      </c>
      <c r="F587">
        <v>141</v>
      </c>
      <c r="G587">
        <v>600</v>
      </c>
      <c r="H587" s="7">
        <f t="shared" si="12"/>
        <v>0.4728132387706856</v>
      </c>
    </row>
    <row r="588" spans="1:8" ht="20.100000000000001" customHeight="1">
      <c r="A588">
        <v>20485</v>
      </c>
      <c r="B588" t="s">
        <v>142</v>
      </c>
      <c r="C588">
        <v>6</v>
      </c>
      <c r="D588">
        <v>12</v>
      </c>
      <c r="E588">
        <v>1000</v>
      </c>
      <c r="F588">
        <v>166.67</v>
      </c>
      <c r="G588">
        <v>600</v>
      </c>
      <c r="H588" s="7">
        <f t="shared" si="12"/>
        <v>0.6</v>
      </c>
    </row>
    <row r="589" spans="1:8" ht="20.100000000000001" customHeight="1">
      <c r="A589">
        <v>20487</v>
      </c>
      <c r="B589" t="s">
        <v>142</v>
      </c>
      <c r="C589">
        <v>2</v>
      </c>
      <c r="D589">
        <v>12</v>
      </c>
      <c r="E589">
        <v>500</v>
      </c>
      <c r="F589">
        <v>250</v>
      </c>
      <c r="G589">
        <v>600</v>
      </c>
      <c r="H589" s="7">
        <f t="shared" si="12"/>
        <v>1.2</v>
      </c>
    </row>
    <row r="590" spans="1:8" ht="20.100000000000001" customHeight="1">
      <c r="A590">
        <v>20488</v>
      </c>
      <c r="B590" t="s">
        <v>26</v>
      </c>
      <c r="C590">
        <v>5</v>
      </c>
      <c r="D590">
        <v>80</v>
      </c>
      <c r="E590">
        <v>3223</v>
      </c>
      <c r="F590">
        <v>644.6</v>
      </c>
      <c r="G590">
        <v>3096</v>
      </c>
      <c r="H590" s="7">
        <f t="shared" si="12"/>
        <v>0.9605957182748992</v>
      </c>
    </row>
    <row r="591" spans="1:8" ht="20.100000000000001" customHeight="1">
      <c r="A591">
        <v>20490</v>
      </c>
      <c r="B591" t="s">
        <v>142</v>
      </c>
      <c r="C591">
        <v>8</v>
      </c>
      <c r="D591">
        <v>13</v>
      </c>
      <c r="E591">
        <v>1067</v>
      </c>
      <c r="F591">
        <v>133.38</v>
      </c>
      <c r="G591">
        <v>600</v>
      </c>
      <c r="H591" s="7">
        <f t="shared" si="12"/>
        <v>0.5623242736644799</v>
      </c>
    </row>
    <row r="592" spans="1:8" ht="20.100000000000001" customHeight="1">
      <c r="A592">
        <v>20496</v>
      </c>
      <c r="B592" t="s">
        <v>100</v>
      </c>
      <c r="C592">
        <v>1</v>
      </c>
      <c r="D592">
        <v>0</v>
      </c>
      <c r="E592">
        <v>187</v>
      </c>
      <c r="F592">
        <v>187</v>
      </c>
      <c r="G592">
        <v>0</v>
      </c>
      <c r="H592" s="7">
        <f t="shared" si="12"/>
        <v>0</v>
      </c>
    </row>
    <row r="593" spans="1:8" ht="20.100000000000001" customHeight="1">
      <c r="A593">
        <v>20499</v>
      </c>
      <c r="B593" t="s">
        <v>100</v>
      </c>
      <c r="C593">
        <v>1</v>
      </c>
      <c r="D593">
        <v>0</v>
      </c>
      <c r="E593">
        <v>237</v>
      </c>
      <c r="F593">
        <v>237</v>
      </c>
      <c r="G593">
        <v>60</v>
      </c>
      <c r="H593" s="7">
        <f t="shared" si="12"/>
        <v>0.25316455696202533</v>
      </c>
    </row>
    <row r="594" spans="1:8" ht="20.100000000000001" customHeight="1">
      <c r="A594">
        <v>20503</v>
      </c>
      <c r="B594" t="s">
        <v>100</v>
      </c>
      <c r="C594">
        <v>26</v>
      </c>
      <c r="D594">
        <v>126</v>
      </c>
      <c r="E594">
        <v>4153</v>
      </c>
      <c r="F594">
        <v>159.72999999999999</v>
      </c>
      <c r="G594">
        <v>132</v>
      </c>
      <c r="H594" s="7">
        <f t="shared" si="12"/>
        <v>3.1784252347700458E-2</v>
      </c>
    </row>
    <row r="595" spans="1:8" ht="20.100000000000001" customHeight="1">
      <c r="A595">
        <v>20512</v>
      </c>
      <c r="B595" t="s">
        <v>100</v>
      </c>
      <c r="C595">
        <v>1</v>
      </c>
      <c r="D595">
        <v>12</v>
      </c>
      <c r="E595">
        <v>118</v>
      </c>
      <c r="F595">
        <v>118</v>
      </c>
      <c r="G595">
        <v>60</v>
      </c>
      <c r="H595" s="7">
        <f t="shared" si="12"/>
        <v>0.50847457627118642</v>
      </c>
    </row>
    <row r="596" spans="1:8" ht="20.100000000000001" customHeight="1">
      <c r="A596">
        <v>20514</v>
      </c>
      <c r="B596" t="s">
        <v>100</v>
      </c>
      <c r="C596">
        <v>4</v>
      </c>
      <c r="D596">
        <v>23</v>
      </c>
      <c r="E596">
        <v>554</v>
      </c>
      <c r="F596">
        <v>138.5</v>
      </c>
      <c r="G596">
        <v>144</v>
      </c>
      <c r="H596" s="7">
        <f t="shared" si="12"/>
        <v>0.25992779783393499</v>
      </c>
    </row>
    <row r="597" spans="1:8" ht="20.100000000000001" customHeight="1">
      <c r="A597">
        <v>20541</v>
      </c>
      <c r="B597" t="s">
        <v>132</v>
      </c>
      <c r="C597">
        <v>16</v>
      </c>
      <c r="D597">
        <v>130</v>
      </c>
      <c r="E597">
        <v>5340</v>
      </c>
      <c r="F597">
        <v>333.75</v>
      </c>
      <c r="G597">
        <v>3588</v>
      </c>
      <c r="H597" s="7">
        <f t="shared" si="12"/>
        <v>0.67191011235955056</v>
      </c>
    </row>
    <row r="598" spans="1:8" ht="20.100000000000001" customHeight="1">
      <c r="A598">
        <v>20565</v>
      </c>
      <c r="B598" t="s">
        <v>115</v>
      </c>
      <c r="C598">
        <v>10</v>
      </c>
      <c r="D598">
        <v>60</v>
      </c>
      <c r="E598">
        <v>2701</v>
      </c>
      <c r="F598">
        <v>270.10000000000002</v>
      </c>
      <c r="G598">
        <v>1872</v>
      </c>
      <c r="H598" s="7">
        <f t="shared" si="12"/>
        <v>0.69307663828211774</v>
      </c>
    </row>
    <row r="599" spans="1:8" ht="20.100000000000001" customHeight="1">
      <c r="A599">
        <v>20577</v>
      </c>
      <c r="B599" t="s">
        <v>115</v>
      </c>
      <c r="C599">
        <v>8</v>
      </c>
      <c r="D599">
        <v>18</v>
      </c>
      <c r="E599">
        <v>1675</v>
      </c>
      <c r="F599">
        <v>209.38</v>
      </c>
      <c r="G599">
        <v>924</v>
      </c>
      <c r="H599" s="7">
        <f t="shared" si="12"/>
        <v>0.55164179104477606</v>
      </c>
    </row>
    <row r="600" spans="1:8" ht="20.100000000000001" customHeight="1">
      <c r="A600">
        <v>21022</v>
      </c>
      <c r="B600" t="s">
        <v>138</v>
      </c>
      <c r="C600">
        <v>14</v>
      </c>
      <c r="D600">
        <v>161</v>
      </c>
      <c r="E600">
        <v>5772</v>
      </c>
      <c r="F600">
        <v>412.29</v>
      </c>
      <c r="G600">
        <v>3828</v>
      </c>
      <c r="H600" s="7">
        <f t="shared" si="12"/>
        <v>0.66320166320166318</v>
      </c>
    </row>
    <row r="601" spans="1:8" ht="20.100000000000001" customHeight="1">
      <c r="A601">
        <v>21026</v>
      </c>
      <c r="B601" t="s">
        <v>140</v>
      </c>
      <c r="C601">
        <v>0</v>
      </c>
      <c r="D601">
        <v>1</v>
      </c>
      <c r="E601">
        <v>25</v>
      </c>
      <c r="F601"/>
      <c r="G601">
        <v>0</v>
      </c>
      <c r="H601" s="7">
        <f t="shared" si="12"/>
        <v>0</v>
      </c>
    </row>
    <row r="602" spans="1:8" ht="20.100000000000001" customHeight="1">
      <c r="A602">
        <v>21028</v>
      </c>
      <c r="B602" t="s">
        <v>116</v>
      </c>
      <c r="C602">
        <v>2</v>
      </c>
      <c r="D602">
        <v>0</v>
      </c>
      <c r="E602">
        <v>247</v>
      </c>
      <c r="F602">
        <v>123.5</v>
      </c>
      <c r="G602">
        <v>264</v>
      </c>
      <c r="H602" s="7">
        <f t="shared" si="12"/>
        <v>1.0688259109311742</v>
      </c>
    </row>
    <row r="603" spans="1:8" ht="20.100000000000001" customHeight="1">
      <c r="A603">
        <v>21033</v>
      </c>
      <c r="B603" t="s">
        <v>139</v>
      </c>
      <c r="C603">
        <v>0</v>
      </c>
      <c r="D603">
        <v>0</v>
      </c>
      <c r="E603">
        <v>0</v>
      </c>
      <c r="F603"/>
      <c r="G603">
        <v>384</v>
      </c>
      <c r="H603" s="7"/>
    </row>
    <row r="604" spans="1:8" ht="20.100000000000001" customHeight="1">
      <c r="A604">
        <v>30003</v>
      </c>
      <c r="B604" t="s">
        <v>83</v>
      </c>
      <c r="C604">
        <v>4</v>
      </c>
      <c r="D604">
        <v>44</v>
      </c>
      <c r="E604">
        <v>2255</v>
      </c>
      <c r="F604">
        <v>563.75</v>
      </c>
      <c r="G604">
        <v>840</v>
      </c>
      <c r="H604" s="7">
        <f t="shared" si="12"/>
        <v>0.37250554323725055</v>
      </c>
    </row>
    <row r="605" spans="1:8" ht="20.100000000000001" customHeight="1">
      <c r="A605">
        <v>30005</v>
      </c>
      <c r="B605" t="s">
        <v>97</v>
      </c>
      <c r="C605">
        <v>3</v>
      </c>
      <c r="D605">
        <v>0</v>
      </c>
      <c r="E605">
        <v>297</v>
      </c>
      <c r="F605">
        <v>99</v>
      </c>
      <c r="G605">
        <v>0</v>
      </c>
      <c r="H605" s="7">
        <f t="shared" si="12"/>
        <v>0</v>
      </c>
    </row>
    <row r="606" spans="1:8" ht="20.100000000000001" customHeight="1">
      <c r="A606">
        <v>30010</v>
      </c>
      <c r="B606" t="s">
        <v>118</v>
      </c>
      <c r="C606">
        <v>1</v>
      </c>
      <c r="D606">
        <v>5</v>
      </c>
      <c r="E606">
        <v>186</v>
      </c>
      <c r="F606">
        <v>186</v>
      </c>
      <c r="G606">
        <v>0</v>
      </c>
      <c r="H606" s="7">
        <f t="shared" si="12"/>
        <v>0</v>
      </c>
    </row>
    <row r="607" spans="1:8" ht="20.100000000000001" customHeight="1">
      <c r="A607">
        <v>30044</v>
      </c>
      <c r="B607" t="s">
        <v>83</v>
      </c>
      <c r="C607">
        <v>6</v>
      </c>
      <c r="D607">
        <v>24</v>
      </c>
      <c r="E607">
        <v>2807</v>
      </c>
      <c r="F607">
        <v>467.83</v>
      </c>
      <c r="G607">
        <v>2556</v>
      </c>
      <c r="H607" s="7">
        <f t="shared" si="12"/>
        <v>0.91058069112931961</v>
      </c>
    </row>
    <row r="608" spans="1:8" ht="20.100000000000001" customHeight="1">
      <c r="A608">
        <v>30045</v>
      </c>
      <c r="B608" t="s">
        <v>73</v>
      </c>
      <c r="C608">
        <v>1</v>
      </c>
      <c r="D608">
        <v>13</v>
      </c>
      <c r="E608">
        <v>274</v>
      </c>
      <c r="F608">
        <v>274</v>
      </c>
      <c r="G608">
        <v>216</v>
      </c>
      <c r="H608" s="7">
        <f t="shared" si="12"/>
        <v>0.78832116788321172</v>
      </c>
    </row>
    <row r="609" spans="1:8" ht="20.100000000000001" customHeight="1">
      <c r="A609">
        <v>30053</v>
      </c>
      <c r="B609" t="s">
        <v>97</v>
      </c>
      <c r="C609">
        <v>1</v>
      </c>
      <c r="D609">
        <v>2</v>
      </c>
      <c r="E609">
        <v>287</v>
      </c>
      <c r="F609">
        <v>287</v>
      </c>
      <c r="G609">
        <v>0</v>
      </c>
      <c r="H609" s="7">
        <f t="shared" si="12"/>
        <v>0</v>
      </c>
    </row>
    <row r="610" spans="1:8" ht="20.100000000000001" customHeight="1">
      <c r="A610">
        <v>30057</v>
      </c>
      <c r="B610" t="s">
        <v>123</v>
      </c>
      <c r="C610">
        <v>1</v>
      </c>
      <c r="D610">
        <v>33</v>
      </c>
      <c r="E610">
        <v>1208</v>
      </c>
      <c r="F610">
        <v>1208</v>
      </c>
      <c r="G610">
        <v>720</v>
      </c>
      <c r="H610" s="7">
        <f t="shared" si="12"/>
        <v>0.59602649006622521</v>
      </c>
    </row>
    <row r="611" spans="1:8" ht="20.100000000000001" customHeight="1">
      <c r="A611">
        <v>30061</v>
      </c>
      <c r="B611" t="s">
        <v>55</v>
      </c>
      <c r="C611">
        <v>14</v>
      </c>
      <c r="D611">
        <v>146</v>
      </c>
      <c r="E611">
        <v>8445</v>
      </c>
      <c r="F611">
        <v>603.21</v>
      </c>
      <c r="G611">
        <v>4956</v>
      </c>
      <c r="H611" s="7">
        <f t="shared" si="12"/>
        <v>0.58685612788632324</v>
      </c>
    </row>
    <row r="612" spans="1:8" ht="20.100000000000001" customHeight="1">
      <c r="A612">
        <v>30075</v>
      </c>
      <c r="B612" t="s">
        <v>131</v>
      </c>
      <c r="C612">
        <v>19</v>
      </c>
      <c r="D612">
        <v>141</v>
      </c>
      <c r="E612">
        <v>7264</v>
      </c>
      <c r="F612">
        <v>382.32</v>
      </c>
      <c r="G612">
        <v>4428</v>
      </c>
      <c r="H612" s="7">
        <f t="shared" si="12"/>
        <v>0.60958149779735682</v>
      </c>
    </row>
    <row r="613" spans="1:8" ht="20.100000000000001" customHeight="1">
      <c r="A613">
        <v>30078</v>
      </c>
      <c r="B613" t="s">
        <v>143</v>
      </c>
      <c r="C613">
        <v>24</v>
      </c>
      <c r="D613">
        <v>234</v>
      </c>
      <c r="E613">
        <v>7540</v>
      </c>
      <c r="F613">
        <v>314.17</v>
      </c>
      <c r="G613">
        <v>3024</v>
      </c>
      <c r="H613" s="7">
        <f t="shared" si="12"/>
        <v>0.40106100795755967</v>
      </c>
    </row>
    <row r="614" spans="1:8" ht="20.100000000000001" customHeight="1">
      <c r="A614">
        <v>30086</v>
      </c>
      <c r="B614" t="s">
        <v>68</v>
      </c>
      <c r="C614">
        <v>3</v>
      </c>
      <c r="D614">
        <v>24</v>
      </c>
      <c r="E614">
        <v>610</v>
      </c>
      <c r="F614">
        <v>203.33</v>
      </c>
      <c r="G614">
        <v>432</v>
      </c>
      <c r="H614" s="7">
        <f t="shared" si="12"/>
        <v>0.70819672131147537</v>
      </c>
    </row>
    <row r="615" spans="1:8" ht="20.100000000000001" customHeight="1">
      <c r="A615">
        <v>30103</v>
      </c>
      <c r="B615" t="s">
        <v>97</v>
      </c>
      <c r="C615">
        <v>1</v>
      </c>
      <c r="D615">
        <v>0</v>
      </c>
      <c r="E615">
        <v>102</v>
      </c>
      <c r="F615">
        <v>102</v>
      </c>
      <c r="G615">
        <v>96</v>
      </c>
      <c r="H615" s="7">
        <f t="shared" si="12"/>
        <v>0.94117647058823528</v>
      </c>
    </row>
    <row r="616" spans="1:8" ht="20.100000000000001" customHeight="1">
      <c r="A616">
        <v>30114</v>
      </c>
      <c r="B616" t="s">
        <v>73</v>
      </c>
      <c r="C616">
        <v>3</v>
      </c>
      <c r="D616">
        <v>0</v>
      </c>
      <c r="E616">
        <v>432</v>
      </c>
      <c r="F616">
        <v>144</v>
      </c>
      <c r="G616">
        <v>300</v>
      </c>
      <c r="H616" s="7">
        <f t="shared" si="12"/>
        <v>0.69444444444444442</v>
      </c>
    </row>
    <row r="617" spans="1:8" ht="20.100000000000001" customHeight="1">
      <c r="A617">
        <v>30127</v>
      </c>
      <c r="B617" t="s">
        <v>89</v>
      </c>
      <c r="C617">
        <v>3</v>
      </c>
      <c r="D617">
        <v>22</v>
      </c>
      <c r="E617">
        <v>653</v>
      </c>
      <c r="F617">
        <v>217.67</v>
      </c>
      <c r="G617">
        <v>468</v>
      </c>
      <c r="H617" s="7">
        <f t="shared" si="12"/>
        <v>0.71669218989280248</v>
      </c>
    </row>
    <row r="618" spans="1:8" ht="20.100000000000001" customHeight="1">
      <c r="A618">
        <v>30143</v>
      </c>
      <c r="B618" t="s">
        <v>97</v>
      </c>
      <c r="C618">
        <v>1</v>
      </c>
      <c r="D618">
        <v>0</v>
      </c>
      <c r="E618">
        <v>182</v>
      </c>
      <c r="F618">
        <v>182</v>
      </c>
      <c r="G618">
        <v>120</v>
      </c>
      <c r="H618" s="7">
        <f t="shared" si="12"/>
        <v>0.65934065934065933</v>
      </c>
    </row>
    <row r="619" spans="1:8" ht="20.100000000000001" customHeight="1">
      <c r="A619">
        <v>30162</v>
      </c>
      <c r="B619" t="s">
        <v>91</v>
      </c>
      <c r="C619">
        <v>14</v>
      </c>
      <c r="D619">
        <v>126</v>
      </c>
      <c r="E619">
        <v>5896</v>
      </c>
      <c r="F619">
        <v>421.14</v>
      </c>
      <c r="G619">
        <v>3300</v>
      </c>
      <c r="H619" s="7">
        <f t="shared" si="12"/>
        <v>0.55970149253731338</v>
      </c>
    </row>
    <row r="620" spans="1:8" ht="20.100000000000001" customHeight="1">
      <c r="A620">
        <v>30179</v>
      </c>
      <c r="B620" t="s">
        <v>74</v>
      </c>
      <c r="C620">
        <v>3</v>
      </c>
      <c r="D620">
        <v>24</v>
      </c>
      <c r="E620">
        <v>966</v>
      </c>
      <c r="F620">
        <v>322</v>
      </c>
      <c r="G620">
        <v>372</v>
      </c>
      <c r="H620" s="7">
        <f t="shared" si="12"/>
        <v>0.38509316770186336</v>
      </c>
    </row>
    <row r="621" spans="1:8" ht="20.100000000000001" customHeight="1">
      <c r="A621">
        <v>30186</v>
      </c>
      <c r="B621" t="s">
        <v>130</v>
      </c>
      <c r="C621">
        <v>10</v>
      </c>
      <c r="D621">
        <v>42</v>
      </c>
      <c r="E621">
        <v>1709</v>
      </c>
      <c r="F621">
        <v>170.9</v>
      </c>
      <c r="G621">
        <v>984</v>
      </c>
      <c r="H621" s="7">
        <f t="shared" si="12"/>
        <v>0.57577530719719139</v>
      </c>
    </row>
    <row r="622" spans="1:8" ht="20.100000000000001" customHeight="1">
      <c r="A622">
        <v>30191</v>
      </c>
      <c r="B622" t="s">
        <v>83</v>
      </c>
      <c r="C622">
        <v>3</v>
      </c>
      <c r="D622">
        <v>2</v>
      </c>
      <c r="E622">
        <v>383</v>
      </c>
      <c r="F622">
        <v>127.67</v>
      </c>
      <c r="G622">
        <v>0</v>
      </c>
      <c r="H622" s="7">
        <f t="shared" si="12"/>
        <v>0</v>
      </c>
    </row>
    <row r="623" spans="1:8" ht="20.100000000000001" customHeight="1">
      <c r="A623">
        <v>30208</v>
      </c>
      <c r="B623" t="s">
        <v>75</v>
      </c>
      <c r="C623">
        <v>1</v>
      </c>
      <c r="D623">
        <v>17</v>
      </c>
      <c r="E623">
        <v>207</v>
      </c>
      <c r="F623">
        <v>207</v>
      </c>
      <c r="G623">
        <v>2424</v>
      </c>
      <c r="H623" s="7">
        <f t="shared" si="12"/>
        <v>11.710144927536232</v>
      </c>
    </row>
    <row r="624" spans="1:8" ht="20.100000000000001" customHeight="1">
      <c r="A624">
        <v>30231</v>
      </c>
      <c r="B624" t="s">
        <v>68</v>
      </c>
      <c r="C624">
        <v>2</v>
      </c>
      <c r="D624">
        <v>36</v>
      </c>
      <c r="E624">
        <v>1329</v>
      </c>
      <c r="F624">
        <v>664.5</v>
      </c>
      <c r="G624">
        <v>2148</v>
      </c>
      <c r="H624" s="7">
        <f t="shared" si="12"/>
        <v>1.6162528216704288</v>
      </c>
    </row>
    <row r="625" spans="1:8" ht="20.100000000000001" customHeight="1">
      <c r="A625">
        <v>30255</v>
      </c>
      <c r="B625" t="s">
        <v>144</v>
      </c>
      <c r="C625">
        <v>10</v>
      </c>
      <c r="D625">
        <v>36</v>
      </c>
      <c r="E625">
        <v>2559</v>
      </c>
      <c r="F625">
        <v>255.9</v>
      </c>
      <c r="G625">
        <v>2004</v>
      </c>
      <c r="H625" s="7">
        <f t="shared" si="12"/>
        <v>0.78311840562719814</v>
      </c>
    </row>
    <row r="626" spans="1:8" ht="20.100000000000001" customHeight="1">
      <c r="A626">
        <v>30259</v>
      </c>
      <c r="B626" t="s">
        <v>130</v>
      </c>
      <c r="C626">
        <v>3</v>
      </c>
      <c r="D626">
        <v>26</v>
      </c>
      <c r="E626">
        <v>1150</v>
      </c>
      <c r="F626">
        <v>383.33</v>
      </c>
      <c r="G626">
        <v>828</v>
      </c>
      <c r="H626" s="7">
        <f t="shared" si="12"/>
        <v>0.72</v>
      </c>
    </row>
    <row r="627" spans="1:8" ht="20.100000000000001" customHeight="1">
      <c r="A627">
        <v>30267</v>
      </c>
      <c r="B627" t="s">
        <v>131</v>
      </c>
      <c r="C627">
        <v>7</v>
      </c>
      <c r="D627">
        <v>147</v>
      </c>
      <c r="E627">
        <v>6360</v>
      </c>
      <c r="F627">
        <v>908.57</v>
      </c>
      <c r="G627">
        <v>2748</v>
      </c>
      <c r="H627" s="7">
        <f t="shared" si="12"/>
        <v>0.43207547169811322</v>
      </c>
    </row>
    <row r="628" spans="1:8" ht="20.100000000000001" customHeight="1">
      <c r="A628">
        <v>30270</v>
      </c>
      <c r="B628" t="s">
        <v>122</v>
      </c>
      <c r="C628">
        <v>9</v>
      </c>
      <c r="D628">
        <v>15</v>
      </c>
      <c r="E628">
        <v>3126</v>
      </c>
      <c r="F628">
        <v>347.33</v>
      </c>
      <c r="G628">
        <v>2340</v>
      </c>
      <c r="H628" s="7">
        <f t="shared" si="12"/>
        <v>0.74856046065259119</v>
      </c>
    </row>
    <row r="629" spans="1:8" ht="20.100000000000001" customHeight="1">
      <c r="A629">
        <v>30272</v>
      </c>
      <c r="B629" t="s">
        <v>92</v>
      </c>
      <c r="C629">
        <v>13</v>
      </c>
      <c r="D629">
        <v>180</v>
      </c>
      <c r="E629">
        <v>7726</v>
      </c>
      <c r="F629">
        <v>594.30999999999995</v>
      </c>
      <c r="G629">
        <v>6156</v>
      </c>
      <c r="H629" s="7">
        <f t="shared" si="12"/>
        <v>0.79679005953921822</v>
      </c>
    </row>
    <row r="630" spans="1:8" ht="20.100000000000001" customHeight="1">
      <c r="A630">
        <v>30281</v>
      </c>
      <c r="B630" t="s">
        <v>68</v>
      </c>
      <c r="C630">
        <v>6</v>
      </c>
      <c r="D630">
        <v>36</v>
      </c>
      <c r="E630">
        <v>1731</v>
      </c>
      <c r="F630">
        <v>288.5</v>
      </c>
      <c r="G630">
        <v>1488</v>
      </c>
      <c r="H630" s="7">
        <f t="shared" si="12"/>
        <v>0.85961871750433272</v>
      </c>
    </row>
    <row r="631" spans="1:8" ht="20.100000000000001" customHeight="1">
      <c r="A631">
        <v>30285</v>
      </c>
      <c r="B631" t="s">
        <v>73</v>
      </c>
      <c r="C631">
        <v>5</v>
      </c>
      <c r="D631">
        <v>26</v>
      </c>
      <c r="E631">
        <v>1284</v>
      </c>
      <c r="F631">
        <v>256.8</v>
      </c>
      <c r="G631">
        <v>864</v>
      </c>
      <c r="H631" s="7">
        <f t="shared" si="12"/>
        <v>0.67289719626168221</v>
      </c>
    </row>
    <row r="632" spans="1:8" ht="20.100000000000001" customHeight="1">
      <c r="A632">
        <v>30315</v>
      </c>
      <c r="B632" t="s">
        <v>101</v>
      </c>
      <c r="C632">
        <v>11</v>
      </c>
      <c r="D632">
        <v>65</v>
      </c>
      <c r="E632">
        <v>3657</v>
      </c>
      <c r="F632">
        <v>332.45</v>
      </c>
      <c r="G632">
        <v>1848</v>
      </c>
      <c r="H632" s="7">
        <f t="shared" si="12"/>
        <v>0.50533223954060702</v>
      </c>
    </row>
    <row r="633" spans="1:8" ht="20.100000000000001" customHeight="1">
      <c r="A633">
        <v>30317</v>
      </c>
      <c r="B633" t="s">
        <v>74</v>
      </c>
      <c r="C633">
        <v>3</v>
      </c>
      <c r="D633">
        <v>62</v>
      </c>
      <c r="E633">
        <v>2547</v>
      </c>
      <c r="F633">
        <v>849</v>
      </c>
      <c r="G633">
        <v>2124</v>
      </c>
      <c r="H633" s="7">
        <f t="shared" si="12"/>
        <v>0.83392226148409898</v>
      </c>
    </row>
    <row r="634" spans="1:8" ht="20.100000000000001" customHeight="1">
      <c r="A634">
        <v>30348</v>
      </c>
      <c r="B634" t="s">
        <v>79</v>
      </c>
      <c r="C634">
        <v>0</v>
      </c>
      <c r="D634">
        <v>0</v>
      </c>
      <c r="E634">
        <v>0</v>
      </c>
      <c r="F634"/>
      <c r="G634">
        <v>0</v>
      </c>
      <c r="H634" s="7"/>
    </row>
    <row r="635" spans="1:8" ht="20.100000000000001" customHeight="1">
      <c r="A635">
        <v>30361</v>
      </c>
      <c r="B635" t="s">
        <v>97</v>
      </c>
      <c r="C635">
        <v>10</v>
      </c>
      <c r="D635">
        <v>10</v>
      </c>
      <c r="E635">
        <v>1545</v>
      </c>
      <c r="F635">
        <v>154.5</v>
      </c>
      <c r="G635">
        <v>324</v>
      </c>
      <c r="H635" s="7">
        <f t="shared" si="12"/>
        <v>0.20970873786407768</v>
      </c>
    </row>
    <row r="636" spans="1:8" ht="20.100000000000001" customHeight="1">
      <c r="A636">
        <v>30366</v>
      </c>
      <c r="B636" t="s">
        <v>74</v>
      </c>
      <c r="C636">
        <v>2</v>
      </c>
      <c r="D636">
        <v>34</v>
      </c>
      <c r="E636">
        <v>601</v>
      </c>
      <c r="F636">
        <v>300.5</v>
      </c>
      <c r="G636">
        <v>408</v>
      </c>
      <c r="H636" s="7">
        <f t="shared" si="12"/>
        <v>0.67886855241264554</v>
      </c>
    </row>
    <row r="637" spans="1:8" ht="20.100000000000001" customHeight="1">
      <c r="A637">
        <v>30372</v>
      </c>
      <c r="B637" t="s">
        <v>74</v>
      </c>
      <c r="C637">
        <v>6</v>
      </c>
      <c r="D637">
        <v>130</v>
      </c>
      <c r="E637">
        <v>2734</v>
      </c>
      <c r="F637">
        <v>455.67</v>
      </c>
      <c r="G637">
        <v>2508</v>
      </c>
      <c r="H637" s="7">
        <f t="shared" si="12"/>
        <v>0.91733723482077545</v>
      </c>
    </row>
    <row r="638" spans="1:8" ht="20.100000000000001" customHeight="1">
      <c r="A638">
        <v>30393</v>
      </c>
      <c r="B638" t="s">
        <v>83</v>
      </c>
      <c r="C638">
        <v>1</v>
      </c>
      <c r="D638">
        <v>27</v>
      </c>
      <c r="E638">
        <v>1033</v>
      </c>
      <c r="F638">
        <v>1033</v>
      </c>
      <c r="G638">
        <v>396</v>
      </c>
      <c r="H638" s="7">
        <f t="shared" si="12"/>
        <v>0.38334946757018395</v>
      </c>
    </row>
    <row r="639" spans="1:8" ht="20.100000000000001" customHeight="1">
      <c r="A639">
        <v>30426</v>
      </c>
      <c r="B639" t="s">
        <v>89</v>
      </c>
      <c r="C639">
        <v>2</v>
      </c>
      <c r="D639">
        <v>6</v>
      </c>
      <c r="E639">
        <v>331</v>
      </c>
      <c r="F639">
        <v>165.5</v>
      </c>
      <c r="G639">
        <v>252</v>
      </c>
      <c r="H639" s="7">
        <f t="shared" si="12"/>
        <v>0.76132930513595165</v>
      </c>
    </row>
    <row r="640" spans="1:8" ht="20.100000000000001" customHeight="1">
      <c r="A640">
        <v>30447</v>
      </c>
      <c r="B640" t="s">
        <v>89</v>
      </c>
      <c r="C640">
        <v>9</v>
      </c>
      <c r="D640">
        <v>62</v>
      </c>
      <c r="E640">
        <v>1293</v>
      </c>
      <c r="F640">
        <v>143.66999999999999</v>
      </c>
      <c r="G640">
        <v>840</v>
      </c>
      <c r="H640" s="7">
        <f t="shared" si="12"/>
        <v>0.64965197215777259</v>
      </c>
    </row>
    <row r="641" spans="1:8" ht="20.100000000000001" customHeight="1">
      <c r="A641">
        <v>31034</v>
      </c>
      <c r="B641" t="s">
        <v>68</v>
      </c>
      <c r="C641">
        <v>6</v>
      </c>
      <c r="D641">
        <v>27</v>
      </c>
      <c r="E641">
        <v>2604</v>
      </c>
      <c r="F641">
        <v>434</v>
      </c>
      <c r="G641">
        <v>1884</v>
      </c>
      <c r="H641" s="7">
        <f t="shared" si="12"/>
        <v>0.72350230414746541</v>
      </c>
    </row>
    <row r="642" spans="1:8" ht="20.100000000000001" customHeight="1">
      <c r="A642">
        <v>31039</v>
      </c>
      <c r="B642" t="s">
        <v>73</v>
      </c>
      <c r="C642">
        <v>4</v>
      </c>
      <c r="D642">
        <v>62</v>
      </c>
      <c r="E642">
        <v>1181</v>
      </c>
      <c r="F642">
        <v>295.25</v>
      </c>
      <c r="G642">
        <v>1200</v>
      </c>
      <c r="H642" s="7">
        <f t="shared" si="12"/>
        <v>1.0160880609652836</v>
      </c>
    </row>
    <row r="643" spans="1:8" ht="20.100000000000001" customHeight="1">
      <c r="A643">
        <v>31074</v>
      </c>
      <c r="B643" t="s">
        <v>83</v>
      </c>
      <c r="C643">
        <v>1</v>
      </c>
      <c r="D643">
        <v>49</v>
      </c>
      <c r="E643">
        <v>2173</v>
      </c>
      <c r="F643">
        <v>2173</v>
      </c>
      <c r="G643">
        <v>792</v>
      </c>
      <c r="H643" s="7">
        <f t="shared" si="12"/>
        <v>0.36447307869305107</v>
      </c>
    </row>
    <row r="644" spans="1:8" ht="20.100000000000001" customHeight="1">
      <c r="A644">
        <v>31080</v>
      </c>
      <c r="B644" t="s">
        <v>123</v>
      </c>
      <c r="C644">
        <v>15</v>
      </c>
      <c r="D644">
        <v>196</v>
      </c>
      <c r="E644">
        <v>8550</v>
      </c>
      <c r="F644">
        <v>570</v>
      </c>
      <c r="G644">
        <v>8604</v>
      </c>
      <c r="H644" s="7">
        <f t="shared" si="12"/>
        <v>1.0063157894736843</v>
      </c>
    </row>
    <row r="645" spans="1:8" ht="20.100000000000001" customHeight="1">
      <c r="A645">
        <v>40006</v>
      </c>
      <c r="B645" t="s">
        <v>90</v>
      </c>
      <c r="C645">
        <v>8</v>
      </c>
      <c r="D645">
        <v>98</v>
      </c>
      <c r="E645">
        <v>5535</v>
      </c>
      <c r="F645">
        <v>691.88</v>
      </c>
      <c r="G645">
        <v>3012</v>
      </c>
      <c r="H645" s="7">
        <f t="shared" ref="H645:H707" si="13">G645/E645</f>
        <v>0.5441734417344174</v>
      </c>
    </row>
    <row r="646" spans="1:8" ht="20.100000000000001" customHeight="1">
      <c r="A646">
        <v>40016</v>
      </c>
      <c r="B646" t="s">
        <v>101</v>
      </c>
      <c r="C646">
        <v>11</v>
      </c>
      <c r="D646">
        <v>79</v>
      </c>
      <c r="E646">
        <v>4496</v>
      </c>
      <c r="F646">
        <v>408.73</v>
      </c>
      <c r="G646">
        <v>2064</v>
      </c>
      <c r="H646" s="7">
        <f t="shared" si="13"/>
        <v>0.45907473309608543</v>
      </c>
    </row>
    <row r="647" spans="1:8" ht="20.100000000000001" customHeight="1">
      <c r="A647">
        <v>40017</v>
      </c>
      <c r="B647" t="s">
        <v>90</v>
      </c>
      <c r="C647">
        <v>4</v>
      </c>
      <c r="D647">
        <v>99</v>
      </c>
      <c r="E647">
        <v>3237</v>
      </c>
      <c r="F647">
        <v>809.25</v>
      </c>
      <c r="G647">
        <v>2508</v>
      </c>
      <c r="H647" s="7">
        <f t="shared" si="13"/>
        <v>0.77479147358665434</v>
      </c>
    </row>
    <row r="648" spans="1:8" ht="20.100000000000001" customHeight="1">
      <c r="A648">
        <v>40051</v>
      </c>
      <c r="B648" t="s">
        <v>82</v>
      </c>
      <c r="C648">
        <v>0</v>
      </c>
      <c r="D648">
        <v>0</v>
      </c>
      <c r="E648">
        <v>4</v>
      </c>
      <c r="F648"/>
      <c r="G648">
        <v>0</v>
      </c>
      <c r="H648" s="7">
        <f t="shared" si="13"/>
        <v>0</v>
      </c>
    </row>
    <row r="649" spans="1:8" ht="20.100000000000001" customHeight="1">
      <c r="A649">
        <v>40054</v>
      </c>
      <c r="B649" t="s">
        <v>111</v>
      </c>
      <c r="C649">
        <v>13</v>
      </c>
      <c r="D649">
        <v>19</v>
      </c>
      <c r="E649">
        <v>2119</v>
      </c>
      <c r="F649">
        <v>163</v>
      </c>
      <c r="G649">
        <v>2160</v>
      </c>
      <c r="H649" s="7">
        <f t="shared" si="13"/>
        <v>1.019348749410099</v>
      </c>
    </row>
    <row r="650" spans="1:8" ht="20.100000000000001" customHeight="1">
      <c r="A650">
        <v>40061</v>
      </c>
      <c r="B650" t="s">
        <v>85</v>
      </c>
      <c r="C650">
        <v>21</v>
      </c>
      <c r="D650">
        <v>220</v>
      </c>
      <c r="E650">
        <v>6626</v>
      </c>
      <c r="F650">
        <v>315.52</v>
      </c>
      <c r="G650">
        <v>3684</v>
      </c>
      <c r="H650" s="7">
        <f t="shared" si="13"/>
        <v>0.55599154844551768</v>
      </c>
    </row>
    <row r="651" spans="1:8" ht="20.100000000000001" customHeight="1">
      <c r="A651">
        <v>40076</v>
      </c>
      <c r="B651" t="s">
        <v>82</v>
      </c>
      <c r="C651">
        <v>5</v>
      </c>
      <c r="D651">
        <v>0</v>
      </c>
      <c r="E651">
        <v>534</v>
      </c>
      <c r="F651">
        <v>106.8</v>
      </c>
      <c r="G651">
        <v>0</v>
      </c>
      <c r="H651" s="7">
        <f t="shared" si="13"/>
        <v>0</v>
      </c>
    </row>
    <row r="652" spans="1:8" ht="20.100000000000001" customHeight="1">
      <c r="A652">
        <v>40086</v>
      </c>
      <c r="B652" t="s">
        <v>145</v>
      </c>
      <c r="C652">
        <v>8</v>
      </c>
      <c r="D652">
        <v>38</v>
      </c>
      <c r="E652">
        <v>2525</v>
      </c>
      <c r="F652">
        <v>315.63</v>
      </c>
      <c r="G652">
        <v>1992</v>
      </c>
      <c r="H652" s="7">
        <f t="shared" si="13"/>
        <v>0.78891089108910895</v>
      </c>
    </row>
    <row r="653" spans="1:8" ht="20.100000000000001" customHeight="1">
      <c r="A653">
        <v>40116</v>
      </c>
      <c r="B653" t="s">
        <v>86</v>
      </c>
      <c r="C653">
        <v>25</v>
      </c>
      <c r="D653">
        <v>146</v>
      </c>
      <c r="E653">
        <v>12169</v>
      </c>
      <c r="F653">
        <v>486.76</v>
      </c>
      <c r="G653">
        <v>6420</v>
      </c>
      <c r="H653" s="7">
        <f t="shared" si="13"/>
        <v>0.52757005505793408</v>
      </c>
    </row>
    <row r="654" spans="1:8" ht="20.100000000000001" customHeight="1">
      <c r="A654">
        <v>40134</v>
      </c>
      <c r="B654" t="s">
        <v>90</v>
      </c>
      <c r="C654">
        <v>17</v>
      </c>
      <c r="D654">
        <v>38</v>
      </c>
      <c r="E654">
        <v>4676</v>
      </c>
      <c r="F654">
        <v>275.06</v>
      </c>
      <c r="G654">
        <v>2856</v>
      </c>
      <c r="H654" s="7">
        <f t="shared" si="13"/>
        <v>0.6107784431137725</v>
      </c>
    </row>
    <row r="655" spans="1:8" ht="20.100000000000001" customHeight="1">
      <c r="A655">
        <v>40153</v>
      </c>
      <c r="B655" t="s">
        <v>90</v>
      </c>
      <c r="C655">
        <v>12</v>
      </c>
      <c r="D655">
        <v>198</v>
      </c>
      <c r="E655">
        <v>9056</v>
      </c>
      <c r="F655">
        <v>754.67</v>
      </c>
      <c r="G655">
        <v>7056</v>
      </c>
      <c r="H655" s="7">
        <f t="shared" si="13"/>
        <v>0.77915194346289751</v>
      </c>
    </row>
    <row r="656" spans="1:8" ht="20.100000000000001" customHeight="1">
      <c r="A656">
        <v>40161</v>
      </c>
      <c r="B656" t="s">
        <v>120</v>
      </c>
      <c r="C656">
        <v>8</v>
      </c>
      <c r="D656">
        <v>49</v>
      </c>
      <c r="E656">
        <v>2042</v>
      </c>
      <c r="F656">
        <v>255.25</v>
      </c>
      <c r="G656">
        <v>1968</v>
      </c>
      <c r="H656" s="7">
        <f t="shared" si="13"/>
        <v>0.96376101860920671</v>
      </c>
    </row>
    <row r="657" spans="1:8" ht="20.100000000000001" customHeight="1">
      <c r="A657">
        <v>40165</v>
      </c>
      <c r="B657" t="s">
        <v>82</v>
      </c>
      <c r="C657">
        <v>0</v>
      </c>
      <c r="D657">
        <v>0</v>
      </c>
      <c r="E657">
        <v>5</v>
      </c>
      <c r="F657"/>
      <c r="G657">
        <v>0</v>
      </c>
      <c r="H657" s="7">
        <f t="shared" si="13"/>
        <v>0</v>
      </c>
    </row>
    <row r="658" spans="1:8" ht="20.100000000000001" customHeight="1">
      <c r="A658">
        <v>40188</v>
      </c>
      <c r="B658" t="s">
        <v>90</v>
      </c>
      <c r="C658">
        <v>2</v>
      </c>
      <c r="D658">
        <v>0</v>
      </c>
      <c r="E658">
        <v>136</v>
      </c>
      <c r="F658">
        <v>68</v>
      </c>
      <c r="G658">
        <v>0</v>
      </c>
      <c r="H658" s="7">
        <f t="shared" si="13"/>
        <v>0</v>
      </c>
    </row>
    <row r="659" spans="1:8" ht="20.100000000000001" customHeight="1">
      <c r="A659">
        <v>40195</v>
      </c>
      <c r="B659" t="s">
        <v>90</v>
      </c>
      <c r="C659">
        <v>1</v>
      </c>
      <c r="D659">
        <v>119</v>
      </c>
      <c r="E659">
        <v>5513</v>
      </c>
      <c r="F659">
        <v>5513</v>
      </c>
      <c r="G659">
        <v>1212</v>
      </c>
      <c r="H659" s="7">
        <f t="shared" si="13"/>
        <v>0.21984400507890442</v>
      </c>
    </row>
    <row r="660" spans="1:8" ht="20.100000000000001" customHeight="1">
      <c r="A660">
        <v>40297</v>
      </c>
      <c r="B660" t="s">
        <v>82</v>
      </c>
      <c r="C660">
        <v>0</v>
      </c>
      <c r="D660">
        <v>0</v>
      </c>
      <c r="E660">
        <v>0</v>
      </c>
      <c r="F660"/>
      <c r="G660">
        <v>0</v>
      </c>
      <c r="H660" s="7"/>
    </row>
    <row r="661" spans="1:8" ht="20.100000000000001" customHeight="1">
      <c r="A661">
        <v>40341</v>
      </c>
      <c r="B661" t="s">
        <v>90</v>
      </c>
      <c r="C661">
        <v>21</v>
      </c>
      <c r="D661">
        <v>171</v>
      </c>
      <c r="E661">
        <v>9163</v>
      </c>
      <c r="F661">
        <v>436.33</v>
      </c>
      <c r="G661">
        <v>6156</v>
      </c>
      <c r="H661" s="7"/>
    </row>
    <row r="662" spans="1:8" ht="20.100000000000001" customHeight="1">
      <c r="A662">
        <v>40350</v>
      </c>
      <c r="B662" t="s">
        <v>85</v>
      </c>
      <c r="C662">
        <v>5</v>
      </c>
      <c r="D662">
        <v>134</v>
      </c>
      <c r="E662">
        <v>4866</v>
      </c>
      <c r="F662">
        <v>973.2</v>
      </c>
      <c r="G662">
        <v>1716</v>
      </c>
      <c r="H662" s="7">
        <f t="shared" si="13"/>
        <v>0.35265104808877928</v>
      </c>
    </row>
    <row r="663" spans="1:8" ht="20.100000000000001" customHeight="1">
      <c r="A663">
        <v>40370</v>
      </c>
      <c r="B663" t="s">
        <v>90</v>
      </c>
      <c r="C663">
        <v>2</v>
      </c>
      <c r="D663">
        <v>25</v>
      </c>
      <c r="E663">
        <v>850</v>
      </c>
      <c r="F663">
        <v>425</v>
      </c>
      <c r="G663">
        <v>1500</v>
      </c>
      <c r="H663" s="7">
        <f t="shared" si="13"/>
        <v>1.7647058823529411</v>
      </c>
    </row>
    <row r="664" spans="1:8" ht="20.100000000000001" customHeight="1">
      <c r="A664">
        <v>40406</v>
      </c>
      <c r="B664" t="s">
        <v>90</v>
      </c>
      <c r="C664">
        <v>5</v>
      </c>
      <c r="D664">
        <v>45</v>
      </c>
      <c r="E664">
        <v>1498</v>
      </c>
      <c r="F664">
        <v>299.60000000000002</v>
      </c>
      <c r="G664">
        <v>0</v>
      </c>
      <c r="H664" s="7">
        <f t="shared" si="13"/>
        <v>0</v>
      </c>
    </row>
    <row r="665" spans="1:8" ht="20.100000000000001" customHeight="1">
      <c r="A665">
        <v>40408</v>
      </c>
      <c r="B665" t="s">
        <v>90</v>
      </c>
      <c r="C665">
        <v>0</v>
      </c>
      <c r="D665">
        <v>0</v>
      </c>
      <c r="E665">
        <v>0</v>
      </c>
      <c r="F665"/>
      <c r="G665">
        <v>0</v>
      </c>
      <c r="H665" s="7"/>
    </row>
    <row r="666" spans="1:8" ht="20.100000000000001" customHeight="1">
      <c r="A666">
        <v>40572</v>
      </c>
      <c r="B666" t="s">
        <v>90</v>
      </c>
      <c r="C666">
        <v>0</v>
      </c>
      <c r="D666">
        <v>0</v>
      </c>
      <c r="E666">
        <v>0</v>
      </c>
      <c r="F666"/>
      <c r="G666">
        <v>60</v>
      </c>
      <c r="H666" s="7"/>
    </row>
    <row r="667" spans="1:8" ht="20.100000000000001" customHeight="1">
      <c r="A667">
        <v>42062</v>
      </c>
      <c r="B667" t="s">
        <v>110</v>
      </c>
      <c r="C667">
        <v>4</v>
      </c>
      <c r="D667">
        <v>25</v>
      </c>
      <c r="E667">
        <v>1970</v>
      </c>
      <c r="F667">
        <v>492.5</v>
      </c>
      <c r="G667">
        <v>1020</v>
      </c>
      <c r="H667" s="7">
        <f t="shared" si="13"/>
        <v>0.51776649746192893</v>
      </c>
    </row>
    <row r="668" spans="1:8" ht="20.100000000000001" customHeight="1">
      <c r="A668">
        <v>51540</v>
      </c>
      <c r="B668" t="s">
        <v>51</v>
      </c>
      <c r="C668">
        <v>2</v>
      </c>
      <c r="D668">
        <v>13</v>
      </c>
      <c r="E668">
        <v>445</v>
      </c>
      <c r="F668">
        <v>222.5</v>
      </c>
      <c r="G668">
        <v>0</v>
      </c>
      <c r="H668" s="7">
        <f t="shared" si="13"/>
        <v>0</v>
      </c>
    </row>
    <row r="669" spans="1:8" ht="20.100000000000001" customHeight="1">
      <c r="A669">
        <v>51541</v>
      </c>
      <c r="B669" t="s">
        <v>51</v>
      </c>
      <c r="C669">
        <v>10</v>
      </c>
      <c r="D669">
        <v>106</v>
      </c>
      <c r="E669">
        <v>2799</v>
      </c>
      <c r="F669">
        <v>279.89999999999998</v>
      </c>
      <c r="G669">
        <v>0</v>
      </c>
      <c r="H669" s="7">
        <f t="shared" si="13"/>
        <v>0</v>
      </c>
    </row>
    <row r="670" spans="1:8" ht="20.100000000000001" customHeight="1">
      <c r="A670">
        <v>51552</v>
      </c>
      <c r="B670" t="s">
        <v>51</v>
      </c>
      <c r="C670">
        <v>16</v>
      </c>
      <c r="D670">
        <v>87</v>
      </c>
      <c r="E670">
        <v>3893</v>
      </c>
      <c r="F670">
        <v>243.31</v>
      </c>
      <c r="G670">
        <v>4728</v>
      </c>
      <c r="H670" s="7">
        <f t="shared" si="13"/>
        <v>1.2144875417415875</v>
      </c>
    </row>
    <row r="671" spans="1:8" ht="20.100000000000001" customHeight="1">
      <c r="A671">
        <v>51553</v>
      </c>
      <c r="B671" t="s">
        <v>51</v>
      </c>
      <c r="C671">
        <v>13</v>
      </c>
      <c r="D671">
        <v>87</v>
      </c>
      <c r="E671">
        <v>4601</v>
      </c>
      <c r="F671">
        <v>353.92</v>
      </c>
      <c r="G671">
        <v>3132</v>
      </c>
      <c r="H671" s="7">
        <f t="shared" si="13"/>
        <v>0.68072158226472501</v>
      </c>
    </row>
    <row r="672" spans="1:8" ht="20.100000000000001" customHeight="1">
      <c r="A672">
        <v>51554</v>
      </c>
      <c r="B672" t="s">
        <v>51</v>
      </c>
      <c r="C672">
        <v>17</v>
      </c>
      <c r="D672">
        <v>164</v>
      </c>
      <c r="E672">
        <v>5938</v>
      </c>
      <c r="F672">
        <v>349.29</v>
      </c>
      <c r="G672">
        <v>3948</v>
      </c>
      <c r="H672" s="7">
        <f t="shared" si="13"/>
        <v>0.66487032670932977</v>
      </c>
    </row>
    <row r="673" spans="1:8" ht="20.100000000000001" customHeight="1">
      <c r="A673">
        <v>51555</v>
      </c>
      <c r="B673" t="s">
        <v>51</v>
      </c>
      <c r="C673">
        <v>13</v>
      </c>
      <c r="D673">
        <v>154</v>
      </c>
      <c r="E673">
        <v>4315</v>
      </c>
      <c r="F673">
        <v>331.92</v>
      </c>
      <c r="G673">
        <v>3948</v>
      </c>
      <c r="H673" s="7">
        <f t="shared" si="13"/>
        <v>0.91494785631517961</v>
      </c>
    </row>
    <row r="674" spans="1:8" ht="20.100000000000001" customHeight="1">
      <c r="A674">
        <v>51556</v>
      </c>
      <c r="B674" t="s">
        <v>51</v>
      </c>
      <c r="C674">
        <v>11</v>
      </c>
      <c r="D674">
        <v>65</v>
      </c>
      <c r="E674">
        <v>2602</v>
      </c>
      <c r="F674">
        <v>236.55</v>
      </c>
      <c r="G674">
        <v>3564</v>
      </c>
      <c r="H674" s="7">
        <f t="shared" si="13"/>
        <v>1.3697156033820139</v>
      </c>
    </row>
    <row r="675" spans="1:8" ht="20.100000000000001" customHeight="1">
      <c r="A675">
        <v>51557</v>
      </c>
      <c r="B675" t="s">
        <v>51</v>
      </c>
      <c r="C675">
        <v>18</v>
      </c>
      <c r="D675">
        <v>133</v>
      </c>
      <c r="E675">
        <v>4613</v>
      </c>
      <c r="F675">
        <v>256.27999999999997</v>
      </c>
      <c r="G675">
        <v>3948</v>
      </c>
      <c r="H675" s="7">
        <f t="shared" si="13"/>
        <v>0.85584218512898336</v>
      </c>
    </row>
    <row r="676" spans="1:8" ht="20.100000000000001" customHeight="1">
      <c r="A676">
        <v>51558</v>
      </c>
      <c r="B676" t="s">
        <v>51</v>
      </c>
      <c r="C676">
        <v>18</v>
      </c>
      <c r="D676">
        <v>108</v>
      </c>
      <c r="E676">
        <v>4722</v>
      </c>
      <c r="F676">
        <v>262.33</v>
      </c>
      <c r="G676">
        <v>3948</v>
      </c>
      <c r="H676" s="7">
        <f t="shared" si="13"/>
        <v>0.83608640406607371</v>
      </c>
    </row>
    <row r="677" spans="1:8" ht="20.100000000000001" customHeight="1">
      <c r="A677">
        <v>51559</v>
      </c>
      <c r="B677" t="s">
        <v>51</v>
      </c>
      <c r="C677">
        <v>12</v>
      </c>
      <c r="D677">
        <v>163</v>
      </c>
      <c r="E677">
        <v>5740</v>
      </c>
      <c r="F677">
        <v>478.33</v>
      </c>
      <c r="G677">
        <v>1476</v>
      </c>
      <c r="H677" s="7">
        <f t="shared" si="13"/>
        <v>0.25714285714285712</v>
      </c>
    </row>
    <row r="678" spans="1:8" ht="20.100000000000001" customHeight="1">
      <c r="A678">
        <v>51560</v>
      </c>
      <c r="B678" t="s">
        <v>51</v>
      </c>
      <c r="C678">
        <v>17</v>
      </c>
      <c r="D678">
        <v>76</v>
      </c>
      <c r="E678">
        <v>4380</v>
      </c>
      <c r="F678">
        <v>257.64999999999998</v>
      </c>
      <c r="G678">
        <v>4728</v>
      </c>
      <c r="H678" s="7">
        <f t="shared" si="13"/>
        <v>1.0794520547945206</v>
      </c>
    </row>
    <row r="679" spans="1:8" ht="20.100000000000001" customHeight="1">
      <c r="A679">
        <v>51561</v>
      </c>
      <c r="B679" t="s">
        <v>51</v>
      </c>
      <c r="C679">
        <v>22</v>
      </c>
      <c r="D679">
        <v>85</v>
      </c>
      <c r="E679">
        <v>4818</v>
      </c>
      <c r="F679">
        <v>219</v>
      </c>
      <c r="G679">
        <v>4908</v>
      </c>
      <c r="H679" s="7">
        <f t="shared" si="13"/>
        <v>1.0186799501867996</v>
      </c>
    </row>
    <row r="680" spans="1:8" ht="20.100000000000001" customHeight="1">
      <c r="A680">
        <v>51562</v>
      </c>
      <c r="B680" t="s">
        <v>51</v>
      </c>
      <c r="C680">
        <v>19</v>
      </c>
      <c r="D680">
        <v>109</v>
      </c>
      <c r="E680">
        <v>6494</v>
      </c>
      <c r="F680">
        <v>341.79</v>
      </c>
      <c r="G680">
        <v>4908</v>
      </c>
      <c r="H680" s="7">
        <f t="shared" si="13"/>
        <v>0.75577456113335384</v>
      </c>
    </row>
    <row r="681" spans="1:8" ht="20.100000000000001" customHeight="1">
      <c r="A681">
        <v>51563</v>
      </c>
      <c r="B681" t="s">
        <v>51</v>
      </c>
      <c r="C681">
        <v>23</v>
      </c>
      <c r="D681">
        <v>130</v>
      </c>
      <c r="E681">
        <v>6483</v>
      </c>
      <c r="F681">
        <v>281.87</v>
      </c>
      <c r="G681">
        <v>4908</v>
      </c>
      <c r="H681" s="7">
        <f t="shared" si="13"/>
        <v>0.7570569180934752</v>
      </c>
    </row>
    <row r="682" spans="1:8" ht="20.100000000000001" customHeight="1">
      <c r="A682">
        <v>51565</v>
      </c>
      <c r="B682" t="s">
        <v>51</v>
      </c>
      <c r="C682">
        <v>13</v>
      </c>
      <c r="D682">
        <v>69</v>
      </c>
      <c r="E682">
        <v>3404</v>
      </c>
      <c r="F682">
        <v>261.85000000000002</v>
      </c>
      <c r="G682">
        <v>4608</v>
      </c>
      <c r="H682" s="7">
        <f t="shared" si="13"/>
        <v>1.3537015276145712</v>
      </c>
    </row>
    <row r="683" spans="1:8" ht="20.100000000000001" customHeight="1">
      <c r="A683">
        <v>51566</v>
      </c>
      <c r="B683" t="s">
        <v>51</v>
      </c>
      <c r="C683">
        <v>17</v>
      </c>
      <c r="D683">
        <v>83</v>
      </c>
      <c r="E683">
        <v>4682</v>
      </c>
      <c r="F683">
        <v>275.41000000000003</v>
      </c>
      <c r="G683">
        <v>4308</v>
      </c>
      <c r="H683" s="7">
        <f t="shared" si="13"/>
        <v>0.92011960700555318</v>
      </c>
    </row>
    <row r="684" spans="1:8" ht="20.100000000000001" customHeight="1">
      <c r="A684">
        <v>51568</v>
      </c>
      <c r="B684" t="s">
        <v>51</v>
      </c>
      <c r="C684">
        <v>18</v>
      </c>
      <c r="D684">
        <v>82</v>
      </c>
      <c r="E684">
        <v>4217</v>
      </c>
      <c r="F684">
        <v>234.28</v>
      </c>
      <c r="G684">
        <v>4728</v>
      </c>
      <c r="H684" s="7">
        <f t="shared" si="13"/>
        <v>1.1211761916054066</v>
      </c>
    </row>
    <row r="685" spans="1:8" ht="20.100000000000001" customHeight="1">
      <c r="A685">
        <v>51569</v>
      </c>
      <c r="B685" t="s">
        <v>51</v>
      </c>
      <c r="C685">
        <v>15</v>
      </c>
      <c r="D685">
        <v>87</v>
      </c>
      <c r="E685">
        <v>4716</v>
      </c>
      <c r="F685">
        <v>314.39999999999998</v>
      </c>
      <c r="G685">
        <v>4308</v>
      </c>
      <c r="H685" s="7">
        <f t="shared" si="13"/>
        <v>0.91348600508905853</v>
      </c>
    </row>
    <row r="686" spans="1:8" ht="20.100000000000001" customHeight="1">
      <c r="A686">
        <v>51570</v>
      </c>
      <c r="B686" t="s">
        <v>146</v>
      </c>
      <c r="C686">
        <v>16</v>
      </c>
      <c r="D686">
        <v>193</v>
      </c>
      <c r="E686">
        <v>5360</v>
      </c>
      <c r="F686">
        <v>335</v>
      </c>
      <c r="G686">
        <v>2460</v>
      </c>
      <c r="H686" s="7">
        <f t="shared" si="13"/>
        <v>0.45895522388059701</v>
      </c>
    </row>
    <row r="687" spans="1:8" ht="20.100000000000001" customHeight="1">
      <c r="A687">
        <v>51571</v>
      </c>
      <c r="B687" t="s">
        <v>146</v>
      </c>
      <c r="C687">
        <v>21</v>
      </c>
      <c r="D687">
        <v>156</v>
      </c>
      <c r="E687">
        <v>6570</v>
      </c>
      <c r="F687">
        <v>312.86</v>
      </c>
      <c r="G687">
        <v>2460</v>
      </c>
      <c r="H687" s="7">
        <f t="shared" si="13"/>
        <v>0.37442922374429222</v>
      </c>
    </row>
    <row r="688" spans="1:8" ht="20.100000000000001" customHeight="1">
      <c r="A688">
        <v>51580</v>
      </c>
      <c r="B688" t="s">
        <v>147</v>
      </c>
      <c r="C688">
        <v>22</v>
      </c>
      <c r="D688">
        <v>105</v>
      </c>
      <c r="E688">
        <v>5763</v>
      </c>
      <c r="F688">
        <v>261.95</v>
      </c>
      <c r="G688">
        <v>1548</v>
      </c>
      <c r="H688" s="7">
        <f t="shared" si="13"/>
        <v>0.26861009890681936</v>
      </c>
    </row>
    <row r="689" spans="1:8" ht="20.100000000000001" customHeight="1">
      <c r="A689">
        <v>51581</v>
      </c>
      <c r="B689" t="s">
        <v>147</v>
      </c>
      <c r="C689">
        <v>12</v>
      </c>
      <c r="D689">
        <v>70</v>
      </c>
      <c r="E689">
        <v>2612</v>
      </c>
      <c r="F689">
        <v>217.67</v>
      </c>
      <c r="G689">
        <v>1284</v>
      </c>
      <c r="H689" s="7">
        <f t="shared" si="13"/>
        <v>0.49157733537519144</v>
      </c>
    </row>
    <row r="690" spans="1:8" ht="20.100000000000001" customHeight="1">
      <c r="A690">
        <v>64224</v>
      </c>
      <c r="B690" t="s">
        <v>90</v>
      </c>
      <c r="C690">
        <v>6</v>
      </c>
      <c r="D690">
        <v>84</v>
      </c>
      <c r="E690">
        <v>3012</v>
      </c>
      <c r="F690">
        <v>502</v>
      </c>
      <c r="G690">
        <v>720</v>
      </c>
      <c r="H690" s="7">
        <f t="shared" si="13"/>
        <v>0.23904382470119523</v>
      </c>
    </row>
    <row r="691" spans="1:8" ht="20.100000000000001" customHeight="1">
      <c r="A691">
        <v>991022</v>
      </c>
      <c r="B691" t="s">
        <v>112</v>
      </c>
      <c r="C691">
        <v>1</v>
      </c>
      <c r="D691">
        <v>6</v>
      </c>
      <c r="E691">
        <v>370</v>
      </c>
      <c r="F691">
        <v>370</v>
      </c>
      <c r="G691">
        <v>216</v>
      </c>
      <c r="H691" s="7">
        <f t="shared" si="13"/>
        <v>0.58378378378378382</v>
      </c>
    </row>
    <row r="692" spans="1:8" ht="20.100000000000001" customHeight="1">
      <c r="A692">
        <v>991049</v>
      </c>
      <c r="B692" t="s">
        <v>69</v>
      </c>
      <c r="C692">
        <v>1</v>
      </c>
      <c r="D692">
        <v>9</v>
      </c>
      <c r="E692">
        <v>462</v>
      </c>
      <c r="F692">
        <v>462</v>
      </c>
      <c r="G692">
        <v>0</v>
      </c>
      <c r="H692" s="7">
        <f t="shared" si="13"/>
        <v>0</v>
      </c>
    </row>
    <row r="693" spans="1:8" ht="20.100000000000001" customHeight="1">
      <c r="A693">
        <v>991096</v>
      </c>
      <c r="B693" t="s">
        <v>118</v>
      </c>
      <c r="C693">
        <v>1</v>
      </c>
      <c r="D693">
        <v>1</v>
      </c>
      <c r="E693">
        <v>28</v>
      </c>
      <c r="F693">
        <v>28</v>
      </c>
      <c r="G693">
        <v>0</v>
      </c>
      <c r="H693" s="7">
        <f t="shared" si="13"/>
        <v>0</v>
      </c>
    </row>
    <row r="694" spans="1:8" ht="20.100000000000001" customHeight="1">
      <c r="A694">
        <v>992011</v>
      </c>
      <c r="B694" t="s">
        <v>114</v>
      </c>
      <c r="C694">
        <v>1</v>
      </c>
      <c r="D694">
        <v>1</v>
      </c>
      <c r="E694">
        <v>132</v>
      </c>
      <c r="F694">
        <v>132</v>
      </c>
      <c r="G694">
        <v>0</v>
      </c>
      <c r="H694" s="7">
        <f t="shared" si="13"/>
        <v>0</v>
      </c>
    </row>
    <row r="695" spans="1:8" ht="20.100000000000001" customHeight="1">
      <c r="A695">
        <v>992092</v>
      </c>
      <c r="B695" t="s">
        <v>140</v>
      </c>
      <c r="C695">
        <v>1</v>
      </c>
      <c r="D695">
        <v>0</v>
      </c>
      <c r="E695">
        <v>174</v>
      </c>
      <c r="F695">
        <v>174</v>
      </c>
      <c r="G695">
        <v>0</v>
      </c>
      <c r="H695" s="7">
        <f t="shared" si="13"/>
        <v>0</v>
      </c>
    </row>
    <row r="696" spans="1:8" ht="20.100000000000001" customHeight="1">
      <c r="A696">
        <v>992184</v>
      </c>
      <c r="B696" t="s">
        <v>148</v>
      </c>
      <c r="C696">
        <v>0</v>
      </c>
      <c r="D696">
        <v>1</v>
      </c>
      <c r="E696">
        <v>32</v>
      </c>
      <c r="F696"/>
      <c r="G696">
        <v>0</v>
      </c>
      <c r="H696" s="7">
        <f t="shared" si="13"/>
        <v>0</v>
      </c>
    </row>
    <row r="697" spans="1:8" ht="20.100000000000001" customHeight="1">
      <c r="A697">
        <v>992185</v>
      </c>
      <c r="B697" t="s">
        <v>148</v>
      </c>
      <c r="C697">
        <v>0</v>
      </c>
      <c r="D697">
        <v>0</v>
      </c>
      <c r="E697">
        <v>16</v>
      </c>
      <c r="F697"/>
      <c r="G697">
        <v>0</v>
      </c>
      <c r="H697" s="7">
        <f t="shared" si="13"/>
        <v>0</v>
      </c>
    </row>
    <row r="698" spans="1:8" ht="20.100000000000001" customHeight="1">
      <c r="A698">
        <v>992301</v>
      </c>
      <c r="B698" t="s">
        <v>88</v>
      </c>
      <c r="C698">
        <v>0</v>
      </c>
      <c r="D698">
        <v>0</v>
      </c>
      <c r="E698">
        <v>0</v>
      </c>
      <c r="F698"/>
      <c r="G698">
        <v>0</v>
      </c>
      <c r="H698" s="7"/>
    </row>
    <row r="699" spans="1:8" ht="20.100000000000001" customHeight="1">
      <c r="A699">
        <v>992306</v>
      </c>
      <c r="B699" t="s">
        <v>88</v>
      </c>
      <c r="C699">
        <v>1</v>
      </c>
      <c r="D699">
        <v>12</v>
      </c>
      <c r="E699">
        <v>282</v>
      </c>
      <c r="F699">
        <v>282</v>
      </c>
      <c r="G699">
        <v>180</v>
      </c>
      <c r="H699" s="7">
        <f t="shared" si="13"/>
        <v>0.63829787234042556</v>
      </c>
    </row>
    <row r="700" spans="1:8" ht="20.100000000000001" customHeight="1">
      <c r="A700">
        <v>992307</v>
      </c>
      <c r="B700" t="s">
        <v>88</v>
      </c>
      <c r="C700">
        <v>1</v>
      </c>
      <c r="D700">
        <v>24</v>
      </c>
      <c r="E700">
        <v>1201</v>
      </c>
      <c r="F700">
        <v>1201</v>
      </c>
      <c r="G700">
        <v>792</v>
      </c>
      <c r="H700" s="7"/>
    </row>
    <row r="701" spans="1:8" ht="20.100000000000001" customHeight="1">
      <c r="A701">
        <v>992500</v>
      </c>
      <c r="B701" t="s">
        <v>132</v>
      </c>
      <c r="C701">
        <v>1</v>
      </c>
      <c r="D701">
        <v>24</v>
      </c>
      <c r="E701">
        <v>475</v>
      </c>
      <c r="F701">
        <v>475</v>
      </c>
      <c r="G701">
        <v>456</v>
      </c>
      <c r="H701" s="7">
        <f t="shared" si="13"/>
        <v>0.96</v>
      </c>
    </row>
    <row r="702" spans="1:8" ht="20.100000000000001" customHeight="1">
      <c r="A702">
        <v>992501</v>
      </c>
      <c r="B702" t="s">
        <v>132</v>
      </c>
      <c r="C702">
        <v>1</v>
      </c>
      <c r="D702">
        <v>0</v>
      </c>
      <c r="E702">
        <v>324</v>
      </c>
      <c r="F702">
        <v>324</v>
      </c>
      <c r="G702">
        <v>0</v>
      </c>
      <c r="H702" s="7">
        <f t="shared" si="13"/>
        <v>0</v>
      </c>
    </row>
    <row r="703" spans="1:8" ht="20.100000000000001" customHeight="1">
      <c r="A703">
        <v>993011</v>
      </c>
      <c r="B703" t="s">
        <v>83</v>
      </c>
      <c r="C703">
        <v>0</v>
      </c>
      <c r="D703">
        <v>0</v>
      </c>
      <c r="E703">
        <v>0</v>
      </c>
      <c r="F703"/>
      <c r="G703">
        <v>0</v>
      </c>
      <c r="H703" s="7"/>
    </row>
    <row r="704" spans="1:8" ht="20.100000000000001" customHeight="1">
      <c r="A704">
        <v>993061</v>
      </c>
      <c r="B704" t="s">
        <v>68</v>
      </c>
      <c r="C704">
        <v>1</v>
      </c>
      <c r="D704">
        <v>1</v>
      </c>
      <c r="E704">
        <v>155</v>
      </c>
      <c r="F704">
        <v>155</v>
      </c>
      <c r="G704">
        <v>120</v>
      </c>
      <c r="H704" s="7">
        <f t="shared" si="13"/>
        <v>0.77419354838709675</v>
      </c>
    </row>
    <row r="705" spans="1:8" ht="20.100000000000001" customHeight="1">
      <c r="A705">
        <v>993062</v>
      </c>
      <c r="B705" t="s">
        <v>68</v>
      </c>
      <c r="C705">
        <v>1</v>
      </c>
      <c r="D705">
        <v>8</v>
      </c>
      <c r="E705">
        <v>1012</v>
      </c>
      <c r="F705">
        <v>1012</v>
      </c>
      <c r="G705">
        <v>528</v>
      </c>
      <c r="H705" s="7">
        <f t="shared" si="13"/>
        <v>0.52173913043478259</v>
      </c>
    </row>
    <row r="706" spans="1:8" ht="20.100000000000001" customHeight="1">
      <c r="A706">
        <v>993063</v>
      </c>
      <c r="B706" t="s">
        <v>68</v>
      </c>
      <c r="C706">
        <v>1</v>
      </c>
      <c r="D706">
        <v>0</v>
      </c>
      <c r="E706">
        <v>636</v>
      </c>
      <c r="F706">
        <v>636</v>
      </c>
      <c r="G706">
        <v>0</v>
      </c>
      <c r="H706" s="7">
        <f t="shared" si="13"/>
        <v>0</v>
      </c>
    </row>
    <row r="707" spans="1:8" ht="20.100000000000001" customHeight="1">
      <c r="A707">
        <v>993143</v>
      </c>
      <c r="B707" t="s">
        <v>134</v>
      </c>
      <c r="C707">
        <v>1</v>
      </c>
      <c r="D707">
        <v>2</v>
      </c>
      <c r="E707">
        <v>88</v>
      </c>
      <c r="F707">
        <v>88</v>
      </c>
      <c r="G707">
        <v>0</v>
      </c>
      <c r="H707" s="7">
        <f t="shared" si="13"/>
        <v>0</v>
      </c>
    </row>
    <row r="708" spans="1:8" ht="20.100000000000001" customHeight="1">
      <c r="A708">
        <v>993191</v>
      </c>
      <c r="B708" t="s">
        <v>73</v>
      </c>
      <c r="C708">
        <v>0</v>
      </c>
      <c r="D708">
        <v>0</v>
      </c>
      <c r="E708">
        <v>0</v>
      </c>
      <c r="F708"/>
      <c r="G708">
        <v>0</v>
      </c>
      <c r="H708" s="7"/>
    </row>
    <row r="709" spans="1:8" ht="20.100000000000001" customHeight="1">
      <c r="A709">
        <v>993256</v>
      </c>
      <c r="B709" t="s">
        <v>123</v>
      </c>
      <c r="C709">
        <v>1</v>
      </c>
      <c r="D709">
        <v>0</v>
      </c>
      <c r="E709">
        <v>220</v>
      </c>
      <c r="F709">
        <v>220</v>
      </c>
      <c r="G709">
        <v>0</v>
      </c>
      <c r="H709" s="7">
        <f t="shared" ref="H709:H769" si="14">G709/E709</f>
        <v>0</v>
      </c>
    </row>
    <row r="710" spans="1:8" ht="20.100000000000001" customHeight="1">
      <c r="A710">
        <v>993257</v>
      </c>
      <c r="B710" t="s">
        <v>123</v>
      </c>
      <c r="C710">
        <v>1</v>
      </c>
      <c r="D710">
        <v>12</v>
      </c>
      <c r="E710">
        <v>289</v>
      </c>
      <c r="F710">
        <v>289</v>
      </c>
      <c r="G710">
        <v>0</v>
      </c>
      <c r="H710" s="7">
        <f t="shared" si="14"/>
        <v>0</v>
      </c>
    </row>
    <row r="711" spans="1:8" ht="20.100000000000001" customHeight="1">
      <c r="A711">
        <v>993258</v>
      </c>
      <c r="B711" t="s">
        <v>123</v>
      </c>
      <c r="C711">
        <v>0</v>
      </c>
      <c r="D711">
        <v>0</v>
      </c>
      <c r="E711">
        <v>4</v>
      </c>
      <c r="F711"/>
      <c r="G711">
        <v>0</v>
      </c>
      <c r="H711" s="7">
        <f t="shared" si="14"/>
        <v>0</v>
      </c>
    </row>
    <row r="712" spans="1:8" ht="20.100000000000001" customHeight="1">
      <c r="A712">
        <v>993259</v>
      </c>
      <c r="B712" t="s">
        <v>123</v>
      </c>
      <c r="C712">
        <v>1</v>
      </c>
      <c r="D712">
        <v>0</v>
      </c>
      <c r="E712">
        <v>180</v>
      </c>
      <c r="F712">
        <v>180</v>
      </c>
      <c r="G712">
        <v>0</v>
      </c>
      <c r="H712" s="7">
        <f t="shared" si="14"/>
        <v>0</v>
      </c>
    </row>
    <row r="713" spans="1:8" ht="20.100000000000001" customHeight="1">
      <c r="A713">
        <v>994061</v>
      </c>
      <c r="B713" t="s">
        <v>90</v>
      </c>
      <c r="C713">
        <v>1</v>
      </c>
      <c r="D713">
        <v>2</v>
      </c>
      <c r="E713">
        <v>527</v>
      </c>
      <c r="F713">
        <v>527</v>
      </c>
      <c r="G713">
        <v>216</v>
      </c>
      <c r="H713" s="7">
        <f t="shared" si="14"/>
        <v>0.40986717267552181</v>
      </c>
    </row>
    <row r="714" spans="1:8" ht="20.100000000000001" customHeight="1">
      <c r="A714">
        <v>994085</v>
      </c>
      <c r="B714" t="s">
        <v>128</v>
      </c>
      <c r="C714">
        <v>1</v>
      </c>
      <c r="D714">
        <v>24</v>
      </c>
      <c r="E714">
        <v>502</v>
      </c>
      <c r="F714">
        <v>502</v>
      </c>
      <c r="G714">
        <v>192</v>
      </c>
      <c r="H714" s="7">
        <f t="shared" si="14"/>
        <v>0.38247011952191234</v>
      </c>
    </row>
    <row r="715" spans="1:8" ht="20.100000000000001" customHeight="1">
      <c r="A715">
        <v>995016</v>
      </c>
      <c r="B715" t="s">
        <v>106</v>
      </c>
      <c r="C715">
        <v>0</v>
      </c>
      <c r="D715">
        <v>0</v>
      </c>
      <c r="E715">
        <v>0</v>
      </c>
      <c r="F715"/>
      <c r="G715">
        <v>0</v>
      </c>
      <c r="H715" s="7"/>
    </row>
    <row r="716" spans="1:8" ht="20.100000000000001" customHeight="1">
      <c r="A716">
        <v>995034</v>
      </c>
      <c r="B716" t="s">
        <v>52</v>
      </c>
      <c r="C716">
        <v>1</v>
      </c>
      <c r="D716">
        <v>26</v>
      </c>
      <c r="E716">
        <v>1512</v>
      </c>
      <c r="F716">
        <v>1512</v>
      </c>
      <c r="G716">
        <v>648</v>
      </c>
      <c r="H716" s="7">
        <f t="shared" si="14"/>
        <v>0.42857142857142855</v>
      </c>
    </row>
    <row r="717" spans="1:8" ht="20.100000000000001" customHeight="1">
      <c r="A717">
        <v>995037</v>
      </c>
      <c r="B717" t="s">
        <v>117</v>
      </c>
      <c r="C717">
        <v>1</v>
      </c>
      <c r="D717">
        <v>13</v>
      </c>
      <c r="E717">
        <v>299</v>
      </c>
      <c r="F717">
        <v>299</v>
      </c>
      <c r="G717">
        <v>144</v>
      </c>
      <c r="H717" s="7">
        <f t="shared" si="14"/>
        <v>0.48160535117056857</v>
      </c>
    </row>
    <row r="718" spans="1:8" ht="20.100000000000001" customHeight="1">
      <c r="A718">
        <v>995106</v>
      </c>
      <c r="B718" t="s">
        <v>99</v>
      </c>
      <c r="C718">
        <v>1</v>
      </c>
      <c r="D718">
        <v>8</v>
      </c>
      <c r="E718">
        <v>208</v>
      </c>
      <c r="F718">
        <v>208</v>
      </c>
      <c r="G718">
        <v>120</v>
      </c>
      <c r="H718" s="7">
        <f t="shared" si="14"/>
        <v>0.57692307692307687</v>
      </c>
    </row>
    <row r="719" spans="1:8" ht="20.100000000000001" customHeight="1">
      <c r="A719">
        <v>995147</v>
      </c>
      <c r="B719" t="s">
        <v>105</v>
      </c>
      <c r="C719">
        <v>1</v>
      </c>
      <c r="D719">
        <v>14</v>
      </c>
      <c r="E719">
        <v>310</v>
      </c>
      <c r="F719">
        <v>310</v>
      </c>
      <c r="G719">
        <v>264</v>
      </c>
      <c r="H719" s="7">
        <f t="shared" si="14"/>
        <v>0.85161290322580641</v>
      </c>
    </row>
    <row r="720" spans="1:8" ht="20.100000000000001" customHeight="1">
      <c r="A720">
        <v>995148</v>
      </c>
      <c r="B720" t="s">
        <v>105</v>
      </c>
      <c r="C720">
        <v>1</v>
      </c>
      <c r="D720">
        <v>2</v>
      </c>
      <c r="E720">
        <v>308</v>
      </c>
      <c r="F720">
        <v>308</v>
      </c>
      <c r="G720">
        <v>252</v>
      </c>
      <c r="H720" s="7">
        <f t="shared" si="14"/>
        <v>0.81818181818181823</v>
      </c>
    </row>
    <row r="721" spans="1:8" ht="20.100000000000001" customHeight="1">
      <c r="A721">
        <v>995183</v>
      </c>
      <c r="B721" t="s">
        <v>61</v>
      </c>
      <c r="C721">
        <v>1</v>
      </c>
      <c r="D721">
        <v>0</v>
      </c>
      <c r="E721">
        <v>168</v>
      </c>
      <c r="F721">
        <v>168</v>
      </c>
      <c r="G721">
        <v>0</v>
      </c>
      <c r="H721" s="7">
        <f t="shared" si="14"/>
        <v>0</v>
      </c>
    </row>
    <row r="722" spans="1:8" ht="20.100000000000001" customHeight="1">
      <c r="A722">
        <v>995194</v>
      </c>
      <c r="B722" t="s">
        <v>62</v>
      </c>
      <c r="C722">
        <v>1</v>
      </c>
      <c r="D722">
        <v>6</v>
      </c>
      <c r="E722">
        <v>204</v>
      </c>
      <c r="F722">
        <v>204</v>
      </c>
      <c r="G722">
        <v>0</v>
      </c>
      <c r="H722" s="7">
        <f t="shared" si="14"/>
        <v>0</v>
      </c>
    </row>
    <row r="723" spans="1:8" ht="20.100000000000001" customHeight="1">
      <c r="A723">
        <v>995261</v>
      </c>
      <c r="B723" t="s">
        <v>105</v>
      </c>
      <c r="C723">
        <v>1</v>
      </c>
      <c r="D723">
        <v>13</v>
      </c>
      <c r="E723">
        <v>213</v>
      </c>
      <c r="F723">
        <v>213</v>
      </c>
      <c r="G723">
        <v>156</v>
      </c>
      <c r="H723" s="7">
        <f t="shared" si="14"/>
        <v>0.73239436619718312</v>
      </c>
    </row>
    <row r="724" spans="1:8" ht="20.100000000000001" customHeight="1">
      <c r="A724">
        <v>995301</v>
      </c>
      <c r="B724" t="s">
        <v>57</v>
      </c>
      <c r="C724">
        <v>1</v>
      </c>
      <c r="D724">
        <v>12</v>
      </c>
      <c r="E724">
        <v>714</v>
      </c>
      <c r="F724">
        <v>714</v>
      </c>
      <c r="G724">
        <v>372</v>
      </c>
      <c r="H724" s="7">
        <f t="shared" si="14"/>
        <v>0.52100840336134457</v>
      </c>
    </row>
    <row r="725" spans="1:8" ht="20.100000000000001" customHeight="1">
      <c r="A725">
        <v>995303</v>
      </c>
      <c r="B725" t="s">
        <v>57</v>
      </c>
      <c r="C725">
        <v>1</v>
      </c>
      <c r="D725">
        <v>13</v>
      </c>
      <c r="E725">
        <v>741</v>
      </c>
      <c r="F725">
        <v>741</v>
      </c>
      <c r="G725">
        <v>372</v>
      </c>
      <c r="H725" s="7">
        <f t="shared" si="14"/>
        <v>0.50202429149797567</v>
      </c>
    </row>
    <row r="726" spans="1:8" ht="20.100000000000001" customHeight="1">
      <c r="A726">
        <v>995304</v>
      </c>
      <c r="B726" t="s">
        <v>57</v>
      </c>
      <c r="C726">
        <v>1</v>
      </c>
      <c r="D726">
        <v>13</v>
      </c>
      <c r="E726">
        <v>613</v>
      </c>
      <c r="F726">
        <v>613</v>
      </c>
      <c r="G726">
        <v>372</v>
      </c>
      <c r="H726" s="7">
        <f t="shared" si="14"/>
        <v>0.60685154975530176</v>
      </c>
    </row>
    <row r="727" spans="1:8" ht="20.100000000000001" customHeight="1">
      <c r="A727">
        <v>995685</v>
      </c>
      <c r="B727" t="s">
        <v>119</v>
      </c>
      <c r="C727">
        <v>1</v>
      </c>
      <c r="D727">
        <v>2</v>
      </c>
      <c r="E727">
        <v>61</v>
      </c>
      <c r="F727">
        <v>61</v>
      </c>
      <c r="G727">
        <v>0</v>
      </c>
      <c r="H727" s="7">
        <f t="shared" si="14"/>
        <v>0</v>
      </c>
    </row>
    <row r="728" spans="1:8" ht="20.100000000000001" customHeight="1">
      <c r="A728">
        <v>995692</v>
      </c>
      <c r="B728" t="s">
        <v>117</v>
      </c>
      <c r="C728">
        <v>1</v>
      </c>
      <c r="D728">
        <v>0</v>
      </c>
      <c r="E728">
        <v>11</v>
      </c>
      <c r="F728">
        <v>11</v>
      </c>
      <c r="G728">
        <v>0</v>
      </c>
      <c r="H728" s="7">
        <f t="shared" si="14"/>
        <v>0</v>
      </c>
    </row>
    <row r="729" spans="1:8" ht="20.100000000000001" customHeight="1">
      <c r="A729">
        <v>995695</v>
      </c>
      <c r="B729" t="s">
        <v>117</v>
      </c>
      <c r="C729">
        <v>0</v>
      </c>
      <c r="D729">
        <v>0</v>
      </c>
      <c r="E729">
        <v>0</v>
      </c>
      <c r="F729"/>
      <c r="G729">
        <v>0</v>
      </c>
      <c r="H729" s="7"/>
    </row>
    <row r="730" spans="1:8" ht="20.100000000000001" customHeight="1">
      <c r="A730">
        <v>995725</v>
      </c>
      <c r="B730" t="s">
        <v>149</v>
      </c>
      <c r="C730">
        <v>1</v>
      </c>
      <c r="D730">
        <v>24</v>
      </c>
      <c r="E730">
        <v>1236</v>
      </c>
      <c r="F730">
        <v>1236</v>
      </c>
      <c r="G730">
        <v>720</v>
      </c>
      <c r="H730" s="7">
        <f t="shared" si="14"/>
        <v>0.58252427184466016</v>
      </c>
    </row>
    <row r="731" spans="1:8" ht="20.100000000000001" customHeight="1">
      <c r="A731">
        <v>995837</v>
      </c>
      <c r="B731" t="s">
        <v>67</v>
      </c>
      <c r="C731">
        <v>1</v>
      </c>
      <c r="D731">
        <v>16</v>
      </c>
      <c r="E731">
        <v>765</v>
      </c>
      <c r="F731">
        <v>765</v>
      </c>
      <c r="G731">
        <v>420</v>
      </c>
      <c r="H731" s="7">
        <f t="shared" si="14"/>
        <v>0.5490196078431373</v>
      </c>
    </row>
    <row r="732" spans="1:8" ht="20.100000000000001" customHeight="1">
      <c r="A732">
        <v>995838</v>
      </c>
      <c r="B732" t="s">
        <v>67</v>
      </c>
      <c r="C732">
        <v>1</v>
      </c>
      <c r="D732">
        <v>1</v>
      </c>
      <c r="E732">
        <v>145</v>
      </c>
      <c r="F732">
        <v>145</v>
      </c>
      <c r="G732">
        <v>0</v>
      </c>
      <c r="H732" s="7">
        <f t="shared" si="14"/>
        <v>0</v>
      </c>
    </row>
    <row r="733" spans="1:8" ht="20.100000000000001" customHeight="1">
      <c r="A733">
        <v>995839</v>
      </c>
      <c r="B733" t="s">
        <v>67</v>
      </c>
      <c r="C733">
        <v>0</v>
      </c>
      <c r="D733">
        <v>0</v>
      </c>
      <c r="E733">
        <v>0</v>
      </c>
      <c r="F733"/>
      <c r="G733">
        <v>0</v>
      </c>
      <c r="H733" s="7"/>
    </row>
    <row r="734" spans="1:8" ht="20.100000000000001" customHeight="1">
      <c r="A734">
        <v>996080</v>
      </c>
      <c r="B734" t="s">
        <v>26</v>
      </c>
      <c r="C734">
        <v>1</v>
      </c>
      <c r="D734">
        <v>0</v>
      </c>
      <c r="E734">
        <v>23</v>
      </c>
      <c r="F734">
        <v>23</v>
      </c>
      <c r="G734">
        <v>0</v>
      </c>
      <c r="H734" s="7">
        <f t="shared" si="14"/>
        <v>0</v>
      </c>
    </row>
    <row r="735" spans="1:8" ht="20.100000000000001" customHeight="1">
      <c r="A735">
        <v>996428</v>
      </c>
      <c r="B735" t="s">
        <v>63</v>
      </c>
      <c r="C735">
        <v>0</v>
      </c>
      <c r="D735">
        <v>0</v>
      </c>
      <c r="E735">
        <v>0</v>
      </c>
      <c r="F735"/>
      <c r="G735">
        <v>0</v>
      </c>
      <c r="H735" s="7"/>
    </row>
    <row r="736" spans="1:8" ht="20.100000000000001" customHeight="1">
      <c r="A736">
        <v>996481</v>
      </c>
      <c r="B736" t="s">
        <v>103</v>
      </c>
      <c r="C736">
        <v>1</v>
      </c>
      <c r="D736">
        <v>98</v>
      </c>
      <c r="E736">
        <v>1523</v>
      </c>
      <c r="F736">
        <v>1523</v>
      </c>
      <c r="G736">
        <v>1404</v>
      </c>
      <c r="H736" s="7">
        <f t="shared" si="14"/>
        <v>0.9218647406434668</v>
      </c>
    </row>
    <row r="737" spans="1:8" ht="20.100000000000001" customHeight="1">
      <c r="A737">
        <v>996482</v>
      </c>
      <c r="B737" t="s">
        <v>103</v>
      </c>
      <c r="C737">
        <v>1</v>
      </c>
      <c r="D737">
        <v>0</v>
      </c>
      <c r="E737">
        <v>104</v>
      </c>
      <c r="F737">
        <v>104</v>
      </c>
      <c r="G737">
        <v>0</v>
      </c>
      <c r="H737" s="7">
        <f t="shared" si="14"/>
        <v>0</v>
      </c>
    </row>
    <row r="738" spans="1:8" ht="20.100000000000001" customHeight="1">
      <c r="A738">
        <v>996501</v>
      </c>
      <c r="B738" t="s">
        <v>124</v>
      </c>
      <c r="C738">
        <v>0</v>
      </c>
      <c r="D738">
        <v>0</v>
      </c>
      <c r="E738">
        <v>0</v>
      </c>
      <c r="F738"/>
      <c r="G738">
        <v>0</v>
      </c>
      <c r="H738" s="7"/>
    </row>
    <row r="739" spans="1:8" ht="20.100000000000001" customHeight="1">
      <c r="A739">
        <v>996506</v>
      </c>
      <c r="B739" t="s">
        <v>65</v>
      </c>
      <c r="C739">
        <v>1</v>
      </c>
      <c r="D739">
        <v>0</v>
      </c>
      <c r="E739">
        <v>256</v>
      </c>
      <c r="F739">
        <v>256</v>
      </c>
      <c r="G739">
        <v>324</v>
      </c>
      <c r="H739" s="7">
        <f t="shared" si="14"/>
        <v>1.265625</v>
      </c>
    </row>
    <row r="740" spans="1:8" ht="20.100000000000001" customHeight="1">
      <c r="A740">
        <v>996606</v>
      </c>
      <c r="B740" t="s">
        <v>101</v>
      </c>
      <c r="C740">
        <v>1</v>
      </c>
      <c r="D740">
        <v>228</v>
      </c>
      <c r="E740">
        <v>3527</v>
      </c>
      <c r="F740">
        <v>3527</v>
      </c>
      <c r="G740">
        <v>2988</v>
      </c>
      <c r="H740" s="7">
        <f t="shared" si="14"/>
        <v>0.84717890558548337</v>
      </c>
    </row>
    <row r="741" spans="1:8" ht="20.100000000000001" customHeight="1">
      <c r="A741">
        <v>996607</v>
      </c>
      <c r="B741" t="s">
        <v>33</v>
      </c>
      <c r="C741">
        <v>1</v>
      </c>
      <c r="D741">
        <v>0</v>
      </c>
      <c r="E741">
        <v>709</v>
      </c>
      <c r="F741">
        <v>709</v>
      </c>
      <c r="G741">
        <v>264</v>
      </c>
      <c r="H741" s="7">
        <f t="shared" si="14"/>
        <v>0.37235543018335682</v>
      </c>
    </row>
    <row r="742" spans="1:8" ht="20.100000000000001" customHeight="1">
      <c r="A742">
        <v>996608</v>
      </c>
      <c r="B742" t="s">
        <v>33</v>
      </c>
      <c r="C742">
        <v>1</v>
      </c>
      <c r="D742">
        <v>-806</v>
      </c>
      <c r="E742">
        <v>1392</v>
      </c>
      <c r="F742">
        <v>1392</v>
      </c>
      <c r="G742">
        <v>1536</v>
      </c>
      <c r="H742" s="7">
        <f t="shared" si="14"/>
        <v>1.103448275862069</v>
      </c>
    </row>
    <row r="743" spans="1:8" ht="20.100000000000001" customHeight="1">
      <c r="A743">
        <v>9910118</v>
      </c>
      <c r="B743" t="s">
        <v>93</v>
      </c>
      <c r="C743">
        <v>1</v>
      </c>
      <c r="D743">
        <v>0</v>
      </c>
      <c r="E743">
        <v>202</v>
      </c>
      <c r="F743">
        <v>202</v>
      </c>
      <c r="G743">
        <v>132</v>
      </c>
      <c r="H743" s="7">
        <f t="shared" si="14"/>
        <v>0.65346534653465349</v>
      </c>
    </row>
    <row r="744" spans="1:8" ht="20.100000000000001" customHeight="1">
      <c r="A744">
        <v>9920913</v>
      </c>
      <c r="B744" t="s">
        <v>140</v>
      </c>
      <c r="C744">
        <v>1</v>
      </c>
      <c r="D744">
        <v>0</v>
      </c>
      <c r="E744">
        <v>411</v>
      </c>
      <c r="F744">
        <v>411</v>
      </c>
      <c r="G744">
        <v>0</v>
      </c>
      <c r="H744" s="7">
        <f t="shared" si="14"/>
        <v>0</v>
      </c>
    </row>
    <row r="745" spans="1:8" ht="20.100000000000001" customHeight="1">
      <c r="A745">
        <v>9920914</v>
      </c>
      <c r="B745" t="s">
        <v>140</v>
      </c>
      <c r="C745">
        <v>1</v>
      </c>
      <c r="D745">
        <v>0</v>
      </c>
      <c r="E745">
        <v>450</v>
      </c>
      <c r="F745">
        <v>450</v>
      </c>
      <c r="G745">
        <v>0</v>
      </c>
      <c r="H745" s="7">
        <f t="shared" si="14"/>
        <v>0</v>
      </c>
    </row>
    <row r="746" spans="1:8" ht="20.100000000000001" customHeight="1">
      <c r="A746">
        <v>9923027</v>
      </c>
      <c r="B746" t="s">
        <v>88</v>
      </c>
      <c r="C746">
        <v>1</v>
      </c>
      <c r="D746">
        <v>0</v>
      </c>
      <c r="E746">
        <v>238</v>
      </c>
      <c r="F746">
        <v>238</v>
      </c>
      <c r="G746">
        <v>0</v>
      </c>
      <c r="H746" s="7">
        <f t="shared" si="14"/>
        <v>0</v>
      </c>
    </row>
    <row r="747" spans="1:8" ht="20.100000000000001" customHeight="1">
      <c r="A747">
        <v>9923031</v>
      </c>
      <c r="B747" t="s">
        <v>88</v>
      </c>
      <c r="C747">
        <v>1</v>
      </c>
      <c r="D747">
        <v>24</v>
      </c>
      <c r="E747">
        <v>1192</v>
      </c>
      <c r="F747">
        <v>1192</v>
      </c>
      <c r="G747">
        <v>792</v>
      </c>
      <c r="H747" s="7">
        <f t="shared" si="14"/>
        <v>0.66442953020134232</v>
      </c>
    </row>
    <row r="748" spans="1:8" ht="20.100000000000001" customHeight="1">
      <c r="A748">
        <v>9923037</v>
      </c>
      <c r="B748" t="s">
        <v>88</v>
      </c>
      <c r="C748">
        <v>1</v>
      </c>
      <c r="D748">
        <v>1</v>
      </c>
      <c r="E748">
        <v>61</v>
      </c>
      <c r="F748">
        <v>61</v>
      </c>
      <c r="G748">
        <v>0</v>
      </c>
      <c r="H748" s="7">
        <f t="shared" si="14"/>
        <v>0</v>
      </c>
    </row>
    <row r="749" spans="1:8" ht="20.100000000000001" customHeight="1">
      <c r="A749">
        <v>9923038</v>
      </c>
      <c r="B749" t="s">
        <v>88</v>
      </c>
      <c r="C749">
        <v>1</v>
      </c>
      <c r="D749">
        <v>0</v>
      </c>
      <c r="E749">
        <v>213</v>
      </c>
      <c r="F749">
        <v>213</v>
      </c>
      <c r="G749">
        <v>0</v>
      </c>
      <c r="H749" s="7">
        <f t="shared" si="14"/>
        <v>0</v>
      </c>
    </row>
    <row r="750" spans="1:8" ht="20.100000000000001" customHeight="1">
      <c r="A750">
        <v>9925010</v>
      </c>
      <c r="B750" t="s">
        <v>132</v>
      </c>
      <c r="C750">
        <v>1</v>
      </c>
      <c r="D750">
        <v>36</v>
      </c>
      <c r="E750">
        <v>1026</v>
      </c>
      <c r="F750">
        <v>1026</v>
      </c>
      <c r="G750">
        <v>972</v>
      </c>
      <c r="H750" s="7">
        <f t="shared" si="14"/>
        <v>0.94736842105263153</v>
      </c>
    </row>
    <row r="751" spans="1:8" ht="20.100000000000001" customHeight="1">
      <c r="A751">
        <v>9925027</v>
      </c>
      <c r="B751" t="s">
        <v>132</v>
      </c>
      <c r="C751">
        <v>0</v>
      </c>
      <c r="D751">
        <v>0</v>
      </c>
      <c r="E751">
        <v>0</v>
      </c>
      <c r="F751"/>
      <c r="G751">
        <v>0</v>
      </c>
      <c r="H751" s="7"/>
    </row>
    <row r="752" spans="1:8" ht="20.100000000000001" customHeight="1">
      <c r="A752">
        <v>9930118</v>
      </c>
      <c r="B752" t="s">
        <v>83</v>
      </c>
      <c r="C752">
        <v>1</v>
      </c>
      <c r="D752">
        <v>0</v>
      </c>
      <c r="E752">
        <v>106</v>
      </c>
      <c r="F752">
        <v>106</v>
      </c>
      <c r="G752">
        <v>0</v>
      </c>
      <c r="H752" s="7">
        <f t="shared" si="14"/>
        <v>0</v>
      </c>
    </row>
    <row r="753" spans="1:8" ht="20.100000000000001" customHeight="1">
      <c r="A753">
        <v>9930119</v>
      </c>
      <c r="B753" t="s">
        <v>83</v>
      </c>
      <c r="C753">
        <v>1</v>
      </c>
      <c r="D753">
        <v>0</v>
      </c>
      <c r="E753">
        <v>105</v>
      </c>
      <c r="F753">
        <v>105</v>
      </c>
      <c r="G753">
        <v>0</v>
      </c>
      <c r="H753" s="7">
        <f t="shared" si="14"/>
        <v>0</v>
      </c>
    </row>
    <row r="754" spans="1:8" ht="20.100000000000001" customHeight="1">
      <c r="A754">
        <v>9930313</v>
      </c>
      <c r="B754" t="s">
        <v>96</v>
      </c>
      <c r="C754">
        <v>1</v>
      </c>
      <c r="D754">
        <v>3</v>
      </c>
      <c r="E754">
        <v>181</v>
      </c>
      <c r="F754">
        <v>181</v>
      </c>
      <c r="G754">
        <v>0</v>
      </c>
      <c r="H754" s="7">
        <f t="shared" si="14"/>
        <v>0</v>
      </c>
    </row>
    <row r="755" spans="1:8" ht="20.100000000000001" customHeight="1">
      <c r="A755">
        <v>9930314</v>
      </c>
      <c r="B755" t="s">
        <v>96</v>
      </c>
      <c r="C755">
        <v>1</v>
      </c>
      <c r="D755">
        <v>12</v>
      </c>
      <c r="E755">
        <v>228</v>
      </c>
      <c r="F755">
        <v>228</v>
      </c>
      <c r="G755">
        <v>0</v>
      </c>
      <c r="H755" s="7">
        <f t="shared" si="14"/>
        <v>0</v>
      </c>
    </row>
    <row r="756" spans="1:8" ht="20.100000000000001" customHeight="1">
      <c r="A756">
        <v>9940314</v>
      </c>
      <c r="B756" t="s">
        <v>85</v>
      </c>
      <c r="C756">
        <v>1</v>
      </c>
      <c r="D756">
        <v>21</v>
      </c>
      <c r="E756">
        <v>272</v>
      </c>
      <c r="F756">
        <v>272</v>
      </c>
      <c r="G756">
        <v>0</v>
      </c>
      <c r="H756" s="7">
        <f t="shared" si="14"/>
        <v>0</v>
      </c>
    </row>
    <row r="757" spans="1:8" ht="20.100000000000001" customHeight="1">
      <c r="A757">
        <v>9940654</v>
      </c>
      <c r="B757" t="s">
        <v>90</v>
      </c>
      <c r="C757">
        <v>1</v>
      </c>
      <c r="D757">
        <v>12</v>
      </c>
      <c r="E757">
        <v>840</v>
      </c>
      <c r="F757">
        <v>840</v>
      </c>
      <c r="G757">
        <v>372</v>
      </c>
      <c r="H757" s="7">
        <f t="shared" si="14"/>
        <v>0.44285714285714284</v>
      </c>
    </row>
    <row r="758" spans="1:8" ht="20.100000000000001" customHeight="1">
      <c r="A758">
        <v>9940655</v>
      </c>
      <c r="B758" t="s">
        <v>90</v>
      </c>
      <c r="C758">
        <v>1</v>
      </c>
      <c r="D758">
        <v>39</v>
      </c>
      <c r="E758">
        <v>513</v>
      </c>
      <c r="F758">
        <v>513</v>
      </c>
      <c r="G758">
        <v>384</v>
      </c>
      <c r="H758" s="7">
        <f t="shared" si="14"/>
        <v>0.74853801169590639</v>
      </c>
    </row>
    <row r="759" spans="1:8" ht="20.100000000000001" customHeight="1">
      <c r="A759">
        <v>9941110</v>
      </c>
      <c r="B759" t="s">
        <v>120</v>
      </c>
      <c r="C759">
        <v>1</v>
      </c>
      <c r="D759">
        <v>15</v>
      </c>
      <c r="E759">
        <v>1047</v>
      </c>
      <c r="F759">
        <v>1047</v>
      </c>
      <c r="G759">
        <v>804</v>
      </c>
      <c r="H759" s="7">
        <f t="shared" si="14"/>
        <v>0.76790830945558741</v>
      </c>
    </row>
    <row r="760" spans="1:8" ht="20.100000000000001" customHeight="1">
      <c r="A760">
        <v>9941111</v>
      </c>
      <c r="B760" t="s">
        <v>120</v>
      </c>
      <c r="C760">
        <v>1</v>
      </c>
      <c r="D760">
        <v>16</v>
      </c>
      <c r="E760">
        <v>1045</v>
      </c>
      <c r="F760">
        <v>1045</v>
      </c>
      <c r="G760">
        <v>216</v>
      </c>
      <c r="H760" s="7">
        <f t="shared" si="14"/>
        <v>0.20669856459330144</v>
      </c>
    </row>
    <row r="761" spans="1:8" ht="20.100000000000001" customHeight="1">
      <c r="A761">
        <v>9941112</v>
      </c>
      <c r="B761" t="s">
        <v>120</v>
      </c>
      <c r="C761">
        <v>1</v>
      </c>
      <c r="D761">
        <v>18</v>
      </c>
      <c r="E761">
        <v>1045</v>
      </c>
      <c r="F761">
        <v>1045</v>
      </c>
      <c r="G761">
        <v>216</v>
      </c>
      <c r="H761" s="7">
        <f t="shared" si="14"/>
        <v>0.20669856459330144</v>
      </c>
    </row>
    <row r="762" spans="1:8" ht="20.100000000000001" customHeight="1">
      <c r="A762">
        <v>9950111</v>
      </c>
      <c r="B762" t="s">
        <v>106</v>
      </c>
      <c r="C762">
        <v>1</v>
      </c>
      <c r="D762">
        <v>1</v>
      </c>
      <c r="E762">
        <v>178</v>
      </c>
      <c r="F762">
        <v>178</v>
      </c>
      <c r="G762">
        <v>108</v>
      </c>
      <c r="H762" s="7">
        <f t="shared" si="14"/>
        <v>0.6067415730337079</v>
      </c>
    </row>
    <row r="763" spans="1:8" ht="20.100000000000001" customHeight="1">
      <c r="A763">
        <v>9950125</v>
      </c>
      <c r="B763" t="s">
        <v>106</v>
      </c>
      <c r="C763">
        <v>1</v>
      </c>
      <c r="D763">
        <v>4</v>
      </c>
      <c r="E763">
        <v>130</v>
      </c>
      <c r="F763">
        <v>130</v>
      </c>
      <c r="G763">
        <v>96</v>
      </c>
      <c r="H763" s="7">
        <f t="shared" si="14"/>
        <v>0.7384615384615385</v>
      </c>
    </row>
    <row r="764" spans="1:8" ht="20.100000000000001" customHeight="1">
      <c r="A764">
        <v>9950128</v>
      </c>
      <c r="B764" t="s">
        <v>106</v>
      </c>
      <c r="C764">
        <v>0</v>
      </c>
      <c r="D764">
        <v>0</v>
      </c>
      <c r="E764">
        <v>0</v>
      </c>
      <c r="F764"/>
      <c r="G764">
        <v>0</v>
      </c>
      <c r="H764" s="7"/>
    </row>
    <row r="765" spans="1:8" ht="20.100000000000001" customHeight="1">
      <c r="A765">
        <v>9951918</v>
      </c>
      <c r="B765" t="s">
        <v>62</v>
      </c>
      <c r="C765">
        <v>1</v>
      </c>
      <c r="D765">
        <v>11</v>
      </c>
      <c r="E765">
        <v>265</v>
      </c>
      <c r="F765">
        <v>265</v>
      </c>
      <c r="G765">
        <v>0</v>
      </c>
      <c r="H765" s="7">
        <f t="shared" si="14"/>
        <v>0</v>
      </c>
    </row>
    <row r="766" spans="1:8" ht="20.100000000000001" customHeight="1">
      <c r="A766">
        <v>9960811</v>
      </c>
      <c r="B766" t="s">
        <v>26</v>
      </c>
      <c r="C766">
        <v>1</v>
      </c>
      <c r="D766">
        <v>0</v>
      </c>
      <c r="E766">
        <v>25</v>
      </c>
      <c r="F766">
        <v>25</v>
      </c>
      <c r="G766">
        <v>0</v>
      </c>
      <c r="H766" s="7">
        <f t="shared" si="14"/>
        <v>0</v>
      </c>
    </row>
    <row r="767" spans="1:8" ht="20.100000000000001" customHeight="1">
      <c r="A767">
        <v>9965015</v>
      </c>
      <c r="B767" t="s">
        <v>65</v>
      </c>
      <c r="C767">
        <v>1</v>
      </c>
      <c r="D767">
        <v>12</v>
      </c>
      <c r="E767">
        <v>269</v>
      </c>
      <c r="F767">
        <v>269</v>
      </c>
      <c r="G767">
        <v>108</v>
      </c>
      <c r="H767" s="7">
        <f t="shared" si="14"/>
        <v>0.40148698884758366</v>
      </c>
    </row>
    <row r="768" spans="1:8" ht="20.100000000000001" customHeight="1">
      <c r="A768">
        <v>9965016</v>
      </c>
      <c r="B768" t="s">
        <v>65</v>
      </c>
      <c r="C768">
        <v>1</v>
      </c>
      <c r="D768">
        <v>12</v>
      </c>
      <c r="E768">
        <v>255</v>
      </c>
      <c r="F768">
        <v>255</v>
      </c>
      <c r="G768">
        <v>108</v>
      </c>
      <c r="H768" s="7">
        <f t="shared" si="14"/>
        <v>0.42352941176470588</v>
      </c>
    </row>
    <row r="769" spans="1:8" ht="20.100000000000001" customHeight="1">
      <c r="A769">
        <v>9965017</v>
      </c>
      <c r="B769" t="s">
        <v>65</v>
      </c>
      <c r="C769">
        <v>1</v>
      </c>
      <c r="D769">
        <v>0</v>
      </c>
      <c r="E769">
        <v>184</v>
      </c>
      <c r="F769">
        <v>184</v>
      </c>
      <c r="G769">
        <v>0</v>
      </c>
      <c r="H769" s="7">
        <f t="shared" si="14"/>
        <v>0</v>
      </c>
    </row>
    <row r="770" spans="1:8" ht="20.100000000000001" customHeight="1">
      <c r="A770">
        <v>9965018</v>
      </c>
      <c r="B770" t="s">
        <v>65</v>
      </c>
      <c r="C770">
        <v>0</v>
      </c>
      <c r="D770">
        <v>0</v>
      </c>
      <c r="E770">
        <v>0</v>
      </c>
      <c r="F770"/>
      <c r="G770">
        <v>0</v>
      </c>
      <c r="H770" s="7"/>
    </row>
    <row r="771" spans="1:8" ht="20.100000000000001" customHeight="1">
      <c r="A771">
        <v>9965019</v>
      </c>
      <c r="B771" t="s">
        <v>65</v>
      </c>
      <c r="C771">
        <v>1</v>
      </c>
      <c r="D771">
        <v>0</v>
      </c>
      <c r="E771">
        <v>287</v>
      </c>
      <c r="F771">
        <v>287</v>
      </c>
      <c r="G771">
        <v>0</v>
      </c>
      <c r="H771" s="7">
        <f>G771/E771</f>
        <v>0</v>
      </c>
    </row>
    <row r="772" spans="1:8" ht="20.100000000000001" customHeight="1">
      <c r="A772">
        <v>9965020</v>
      </c>
      <c r="B772" t="s">
        <v>65</v>
      </c>
      <c r="C772">
        <v>0</v>
      </c>
      <c r="D772">
        <v>0</v>
      </c>
      <c r="E772">
        <v>0</v>
      </c>
      <c r="F772"/>
      <c r="G772">
        <v>0</v>
      </c>
      <c r="H772" s="7"/>
    </row>
    <row r="773" spans="1:8" ht="20.100000000000001" customHeight="1">
      <c r="A773">
        <v>9965721</v>
      </c>
      <c r="B773" t="s">
        <v>53</v>
      </c>
      <c r="C773">
        <v>1</v>
      </c>
      <c r="D773">
        <v>13</v>
      </c>
      <c r="E773">
        <v>309</v>
      </c>
      <c r="F773">
        <v>309</v>
      </c>
      <c r="G773">
        <v>216</v>
      </c>
      <c r="H773" s="7">
        <f t="shared" ref="H773" si="15">G773/E773</f>
        <v>0.69902912621359226</v>
      </c>
    </row>
    <row r="774" spans="1:8" ht="20.100000000000001" customHeight="1">
      <c r="A774">
        <v>9966010</v>
      </c>
      <c r="B774" t="s">
        <v>101</v>
      </c>
      <c r="C774">
        <v>1</v>
      </c>
      <c r="D774">
        <v>203</v>
      </c>
      <c r="E774">
        <v>4206</v>
      </c>
      <c r="F774">
        <v>4206</v>
      </c>
      <c r="G774">
        <v>2988</v>
      </c>
      <c r="H774" s="7">
        <f t="shared" ref="H774:H775" si="16">G774/E774</f>
        <v>0.71041369472182592</v>
      </c>
    </row>
    <row r="775" spans="1:8" ht="20.100000000000001" customHeight="1">
      <c r="A775">
        <v>9966018</v>
      </c>
      <c r="B775" t="s">
        <v>33</v>
      </c>
      <c r="C775">
        <v>1</v>
      </c>
      <c r="D775">
        <v>5</v>
      </c>
      <c r="E775">
        <v>255</v>
      </c>
      <c r="F775">
        <v>255</v>
      </c>
      <c r="G775">
        <v>240</v>
      </c>
      <c r="H775" s="7">
        <f t="shared" si="16"/>
        <v>0.94117647058823528</v>
      </c>
    </row>
    <row r="776" spans="1:8" ht="20.100000000000001" customHeight="1">
      <c r="C776" s="6">
        <f>SUM(C4:C775)</f>
        <v>5342</v>
      </c>
      <c r="D776" s="6">
        <f>SUM(D4:D775)</f>
        <v>40697</v>
      </c>
      <c r="E776" s="6">
        <f>SUM(E4:E775)</f>
        <v>1737998</v>
      </c>
      <c r="F776" s="6">
        <f>SUM(F4:F775)</f>
        <v>261279.34000000029</v>
      </c>
      <c r="G776" s="6">
        <f>SUM(G4:G775)</f>
        <v>1006776</v>
      </c>
      <c r="H776" s="7">
        <f>AVERAGE(H4:H775)</f>
        <v>0.677936726380028</v>
      </c>
    </row>
    <row r="777" spans="1:8" ht="20.100000000000001" customHeight="1">
      <c r="A777"/>
      <c r="F777"/>
      <c r="G777"/>
      <c r="H777"/>
    </row>
    <row r="778" spans="1:8" ht="20.100000000000001" customHeight="1">
      <c r="A778"/>
      <c r="F778"/>
      <c r="G778"/>
      <c r="H778"/>
    </row>
    <row r="779" spans="1:8" ht="20.100000000000001" customHeight="1">
      <c r="A779"/>
      <c r="F779"/>
      <c r="G779"/>
      <c r="H779"/>
    </row>
    <row r="780" spans="1:8" ht="20.100000000000001" customHeight="1">
      <c r="A780"/>
      <c r="F780"/>
      <c r="G780"/>
      <c r="H780"/>
    </row>
    <row r="781" spans="1:8" ht="20.100000000000001" customHeight="1">
      <c r="A781"/>
      <c r="F781"/>
      <c r="G781"/>
      <c r="H781"/>
    </row>
    <row r="782" spans="1:8" ht="20.100000000000001" customHeight="1">
      <c r="A782"/>
      <c r="F782"/>
      <c r="G782"/>
      <c r="H782"/>
    </row>
    <row r="783" spans="1:8" ht="20.100000000000001" customHeight="1">
      <c r="A783"/>
      <c r="F783"/>
      <c r="G783"/>
      <c r="H783"/>
    </row>
    <row r="784" spans="1:8" ht="20.100000000000001" customHeight="1">
      <c r="A784"/>
      <c r="F784"/>
      <c r="G784"/>
      <c r="H784"/>
    </row>
    <row r="785" spans="1:8" ht="20.100000000000001" customHeight="1">
      <c r="A785"/>
      <c r="F785"/>
      <c r="G785"/>
      <c r="H785"/>
    </row>
    <row r="786" spans="1:8" ht="20.100000000000001" customHeight="1">
      <c r="A786"/>
      <c r="F786"/>
      <c r="G786"/>
      <c r="H786"/>
    </row>
    <row r="787" spans="1:8" ht="20.100000000000001" customHeight="1">
      <c r="A787"/>
      <c r="F787"/>
      <c r="G787"/>
      <c r="H787"/>
    </row>
    <row r="788" spans="1:8" ht="20.100000000000001" customHeight="1">
      <c r="A788"/>
      <c r="F788"/>
      <c r="G788"/>
      <c r="H788"/>
    </row>
    <row r="789" spans="1:8" ht="20.100000000000001" customHeight="1">
      <c r="A789"/>
      <c r="E789" s="6"/>
    </row>
    <row r="790" spans="1:8" ht="20.100000000000001" customHeight="1">
      <c r="A790"/>
      <c r="E790" s="6"/>
    </row>
    <row r="791" spans="1:8" ht="20.100000000000001" customHeight="1">
      <c r="A791"/>
      <c r="E791" s="6"/>
    </row>
    <row r="792" spans="1:8" ht="20.100000000000001" customHeight="1">
      <c r="A792"/>
      <c r="E792" s="6"/>
    </row>
    <row r="793" spans="1:8" ht="20.100000000000001" customHeight="1">
      <c r="A793"/>
      <c r="E793" s="6"/>
    </row>
    <row r="794" spans="1:8" ht="20.100000000000001" customHeight="1">
      <c r="A794"/>
      <c r="E794" s="6"/>
    </row>
    <row r="795" spans="1:8" ht="20.100000000000001" customHeight="1">
      <c r="A795"/>
      <c r="E795" s="6"/>
    </row>
    <row r="796" spans="1:8" ht="20.100000000000001" customHeight="1">
      <c r="A796"/>
      <c r="E796" s="6"/>
    </row>
    <row r="797" spans="1:8" ht="20.100000000000001" customHeight="1">
      <c r="A797"/>
      <c r="E797" s="6"/>
    </row>
    <row r="798" spans="1:8" ht="20.100000000000001" customHeight="1">
      <c r="A798"/>
      <c r="E798" s="6"/>
    </row>
    <row r="799" spans="1:8" ht="20.100000000000001" customHeight="1">
      <c r="A799"/>
      <c r="E799" s="6"/>
    </row>
    <row r="800" spans="1:8" ht="20.100000000000001" customHeight="1">
      <c r="A800"/>
      <c r="E800" s="6"/>
    </row>
    <row r="801" spans="1:5" ht="20.100000000000001" customHeight="1">
      <c r="A801"/>
      <c r="E801" s="6"/>
    </row>
    <row r="802" spans="1:5" ht="20.100000000000001" customHeight="1">
      <c r="A802"/>
      <c r="E802" s="6"/>
    </row>
    <row r="803" spans="1:5" ht="20.100000000000001" customHeight="1">
      <c r="A803"/>
      <c r="E803" s="6"/>
    </row>
    <row r="804" spans="1:5" ht="20.100000000000001" customHeight="1">
      <c r="A804"/>
      <c r="E804" s="6"/>
    </row>
    <row r="805" spans="1:5" ht="20.100000000000001" customHeight="1">
      <c r="A805"/>
      <c r="E805" s="6"/>
    </row>
    <row r="806" spans="1:5" ht="20.100000000000001" customHeight="1">
      <c r="A806"/>
      <c r="E806" s="6"/>
    </row>
    <row r="807" spans="1:5" ht="20.100000000000001" customHeight="1">
      <c r="A807"/>
      <c r="E807" s="6"/>
    </row>
    <row r="808" spans="1:5" ht="20.100000000000001" customHeight="1">
      <c r="A808"/>
      <c r="E808" s="6"/>
    </row>
    <row r="809" spans="1:5" ht="20.100000000000001" customHeight="1">
      <c r="A809"/>
      <c r="E809" s="6"/>
    </row>
    <row r="810" spans="1:5" ht="20.100000000000001" customHeight="1">
      <c r="A810"/>
      <c r="E810" s="6"/>
    </row>
    <row r="811" spans="1:5" ht="20.100000000000001" customHeight="1">
      <c r="A811"/>
      <c r="E811" s="6"/>
    </row>
    <row r="812" spans="1:5" ht="20.100000000000001" customHeight="1">
      <c r="A812"/>
      <c r="E812" s="6"/>
    </row>
    <row r="813" spans="1:5" ht="20.100000000000001" customHeight="1">
      <c r="A813"/>
      <c r="E813" s="6"/>
    </row>
    <row r="814" spans="1:5" ht="20.100000000000001" customHeight="1">
      <c r="A814"/>
      <c r="E814" s="6"/>
    </row>
    <row r="815" spans="1:5" ht="20.100000000000001" customHeight="1">
      <c r="A815"/>
      <c r="E815" s="6"/>
    </row>
    <row r="816" spans="1:5" ht="20.100000000000001" customHeight="1">
      <c r="A816"/>
      <c r="E816" s="6"/>
    </row>
    <row r="817" spans="1:5" ht="20.100000000000001" customHeight="1">
      <c r="A817"/>
      <c r="E817" s="6"/>
    </row>
    <row r="818" spans="1:5" ht="20.100000000000001" customHeight="1">
      <c r="A818"/>
      <c r="E818" s="6"/>
    </row>
    <row r="819" spans="1:5" ht="20.100000000000001" customHeight="1">
      <c r="A819"/>
      <c r="E819" s="6"/>
    </row>
    <row r="820" spans="1:5" ht="20.100000000000001" customHeight="1">
      <c r="A820"/>
      <c r="E820" s="6"/>
    </row>
    <row r="821" spans="1:5" ht="20.100000000000001" customHeight="1">
      <c r="A821"/>
      <c r="E821" s="6"/>
    </row>
    <row r="822" spans="1:5" ht="20.100000000000001" customHeight="1">
      <c r="A822"/>
      <c r="E822" s="6"/>
    </row>
    <row r="823" spans="1:5" ht="20.100000000000001" customHeight="1">
      <c r="A823"/>
      <c r="E823" s="6"/>
    </row>
    <row r="824" spans="1:5" ht="20.100000000000001" customHeight="1">
      <c r="A824"/>
      <c r="E824" s="6"/>
    </row>
    <row r="825" spans="1:5" ht="20.100000000000001" customHeight="1">
      <c r="A825"/>
      <c r="E825" s="6"/>
    </row>
    <row r="826" spans="1:5" ht="20.100000000000001" customHeight="1">
      <c r="A826"/>
      <c r="E826" s="6"/>
    </row>
    <row r="827" spans="1:5" ht="20.100000000000001" customHeight="1">
      <c r="A827"/>
      <c r="E827" s="6"/>
    </row>
    <row r="828" spans="1:5" ht="20.100000000000001" customHeight="1">
      <c r="A828"/>
      <c r="E828" s="6"/>
    </row>
    <row r="829" spans="1:5" ht="20.100000000000001" customHeight="1">
      <c r="A829"/>
      <c r="E829" s="6"/>
    </row>
    <row r="830" spans="1:5" ht="20.100000000000001" customHeight="1">
      <c r="A830"/>
      <c r="E830" s="6"/>
    </row>
    <row r="831" spans="1:5" ht="20.100000000000001" customHeight="1">
      <c r="A831"/>
      <c r="E831" s="6"/>
    </row>
    <row r="832" spans="1:5" ht="20.100000000000001" customHeight="1">
      <c r="A832"/>
      <c r="E832" s="6"/>
    </row>
    <row r="833" spans="1:5" ht="20.100000000000001" customHeight="1">
      <c r="A833"/>
      <c r="E833" s="6"/>
    </row>
    <row r="834" spans="1:5" ht="20.100000000000001" customHeight="1">
      <c r="A834"/>
      <c r="E834" s="6"/>
    </row>
    <row r="835" spans="1:5" ht="20.100000000000001" customHeight="1">
      <c r="A835"/>
      <c r="E835" s="6"/>
    </row>
    <row r="836" spans="1:5" ht="20.100000000000001" customHeight="1">
      <c r="A836"/>
      <c r="E836" s="6"/>
    </row>
    <row r="837" spans="1:5" ht="20.100000000000001" customHeight="1">
      <c r="A837"/>
      <c r="E837" s="6"/>
    </row>
    <row r="838" spans="1:5" ht="20.100000000000001" customHeight="1">
      <c r="A838"/>
      <c r="E838" s="6"/>
    </row>
    <row r="839" spans="1:5" ht="20.100000000000001" customHeight="1">
      <c r="A839"/>
      <c r="E839" s="6"/>
    </row>
    <row r="840" spans="1:5" ht="20.100000000000001" customHeight="1">
      <c r="A840"/>
      <c r="E840" s="6"/>
    </row>
    <row r="841" spans="1:5" ht="20.100000000000001" customHeight="1">
      <c r="A841"/>
      <c r="E841" s="6"/>
    </row>
    <row r="842" spans="1:5" ht="20.100000000000001" customHeight="1">
      <c r="A842"/>
      <c r="E842" s="6"/>
    </row>
    <row r="843" spans="1:5" ht="20.100000000000001" customHeight="1">
      <c r="A843"/>
      <c r="E843" s="6"/>
    </row>
    <row r="844" spans="1:5" ht="20.100000000000001" customHeight="1">
      <c r="A844"/>
      <c r="E844" s="6"/>
    </row>
    <row r="845" spans="1:5" ht="20.100000000000001" customHeight="1">
      <c r="A845"/>
      <c r="E845" s="6"/>
    </row>
    <row r="846" spans="1:5" ht="20.100000000000001" customHeight="1">
      <c r="A846"/>
      <c r="E846" s="6"/>
    </row>
    <row r="847" spans="1:5" ht="20.100000000000001" customHeight="1">
      <c r="A847"/>
      <c r="E847" s="6"/>
    </row>
    <row r="848" spans="1:5" ht="20.100000000000001" customHeight="1">
      <c r="A848"/>
      <c r="E848" s="6"/>
    </row>
    <row r="849" spans="1:5" ht="20.100000000000001" customHeight="1">
      <c r="A849"/>
      <c r="E849" s="6"/>
    </row>
    <row r="850" spans="1:5" ht="20.100000000000001" customHeight="1">
      <c r="A850"/>
      <c r="E850" s="6"/>
    </row>
    <row r="851" spans="1:5" ht="20.100000000000001" customHeight="1">
      <c r="A851"/>
      <c r="E851" s="6"/>
    </row>
    <row r="852" spans="1:5" ht="20.100000000000001" customHeight="1">
      <c r="A852"/>
      <c r="E852" s="6"/>
    </row>
    <row r="853" spans="1:5" ht="20.100000000000001" customHeight="1">
      <c r="A853"/>
      <c r="E853" s="6"/>
    </row>
    <row r="854" spans="1:5" ht="20.100000000000001" customHeight="1">
      <c r="A854"/>
      <c r="E854" s="6"/>
    </row>
    <row r="855" spans="1:5" ht="20.100000000000001" customHeight="1">
      <c r="A855"/>
      <c r="E855" s="6"/>
    </row>
    <row r="856" spans="1:5" ht="20.100000000000001" customHeight="1">
      <c r="A856"/>
      <c r="E856" s="6"/>
    </row>
    <row r="857" spans="1:5" ht="20.100000000000001" customHeight="1"/>
    <row r="858" spans="1:5" ht="20.100000000000001" customHeight="1"/>
    <row r="859" spans="1:5" ht="20.100000000000001" customHeight="1"/>
    <row r="860" spans="1:5" ht="20.100000000000001" customHeight="1"/>
    <row r="861" spans="1:5" ht="20.100000000000001" customHeight="1"/>
    <row r="862" spans="1:5" ht="20.100000000000001" customHeight="1"/>
    <row r="863" spans="1:5" ht="20.100000000000001" customHeight="1"/>
    <row r="864" spans="1:5" ht="20.100000000000001" customHeight="1"/>
    <row r="865" ht="20.100000000000001" customHeight="1"/>
    <row r="866" ht="20.100000000000001" customHeight="1"/>
    <row r="867" ht="20.100000000000001" customHeight="1"/>
    <row r="868" ht="20.100000000000001" customHeight="1"/>
    <row r="869" ht="20.100000000000001" customHeight="1"/>
    <row r="870" ht="20.100000000000001" customHeight="1"/>
    <row r="871" ht="20.100000000000001" customHeight="1"/>
    <row r="872" ht="20.100000000000001" customHeight="1"/>
    <row r="873" ht="20.100000000000001" customHeight="1"/>
    <row r="874" ht="20.100000000000001" customHeight="1"/>
    <row r="875" ht="20.100000000000001" customHeight="1"/>
    <row r="876" ht="20.100000000000001" customHeight="1"/>
    <row r="877" ht="20.100000000000001" customHeight="1"/>
    <row r="878" ht="20.100000000000001" customHeight="1"/>
    <row r="879" ht="20.100000000000001" customHeight="1"/>
    <row r="880" ht="20.100000000000001" customHeight="1"/>
    <row r="881" ht="20.100000000000001" customHeight="1"/>
    <row r="882" ht="20.100000000000001" customHeight="1"/>
    <row r="883" ht="20.100000000000001" customHeight="1"/>
    <row r="884" ht="20.100000000000001" customHeight="1"/>
    <row r="885" ht="20.100000000000001" customHeight="1"/>
    <row r="886" ht="20.100000000000001" customHeight="1"/>
    <row r="887" ht="20.100000000000001" customHeight="1"/>
    <row r="888" ht="20.100000000000001" customHeight="1"/>
    <row r="889" ht="20.100000000000001" customHeight="1"/>
    <row r="890" ht="20.100000000000001" customHeight="1"/>
    <row r="891" ht="20.100000000000001" customHeight="1"/>
    <row r="892" ht="20.100000000000001" customHeight="1"/>
    <row r="893" ht="20.100000000000001" customHeight="1"/>
    <row r="894" ht="20.100000000000001" customHeight="1"/>
    <row r="895" ht="20.100000000000001" customHeight="1"/>
    <row r="896" ht="20.100000000000001" customHeight="1"/>
    <row r="897" ht="20.100000000000001" customHeight="1"/>
    <row r="898" ht="20.100000000000001" customHeight="1"/>
    <row r="899" ht="20.100000000000001" customHeight="1"/>
    <row r="900" ht="20.100000000000001" customHeight="1"/>
    <row r="901" ht="20.100000000000001" customHeight="1"/>
  </sheetData>
  <sheetProtection formatColumns="0" formatRows="0" selectLockedCells="1" selectUnlockedCells="1"/>
  <autoFilter ref="A3:U3" xr:uid="{00000000-0001-0000-0000-000000000000}"/>
  <sortState xmlns:xlrd2="http://schemas.microsoft.com/office/spreadsheetml/2017/richdata2" ref="A4:AJ1430">
    <sortCondition ref="A1430"/>
  </sortState>
  <mergeCells count="2">
    <mergeCell ref="L13:M13"/>
    <mergeCell ref="L5:U5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O67"/>
  <sheetViews>
    <sheetView tabSelected="1" zoomScale="80" zoomScaleNormal="80" zoomScaleSheetLayoutView="100" workbookViewId="0">
      <selection activeCell="J17" sqref="J17"/>
    </sheetView>
  </sheetViews>
  <sheetFormatPr defaultColWidth="12.75" defaultRowHeight="15"/>
  <cols>
    <col min="1" max="3" width="12.75" style="8"/>
    <col min="4" max="4" width="12.75" style="10"/>
    <col min="5" max="7" width="12.75" style="8"/>
    <col min="8" max="8" width="16.5" style="8" customWidth="1"/>
    <col min="9" max="10" width="12.75" style="8"/>
    <col min="11" max="11" width="21.875" style="8" bestFit="1" customWidth="1"/>
    <col min="12" max="12" width="32.25" style="8" customWidth="1"/>
    <col min="13" max="13" width="2.75" customWidth="1"/>
    <col min="14" max="14" width="16.5" style="8" customWidth="1"/>
    <col min="15" max="16384" width="12.75" style="8"/>
  </cols>
  <sheetData>
    <row r="1" spans="1:14" ht="63.75" customHeight="1">
      <c r="A1" s="116" t="s">
        <v>150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4" ht="22.9">
      <c r="A2" s="202" t="s">
        <v>151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4" s="9" customFormat="1" ht="21">
      <c r="A3" s="132" t="s">
        <v>152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M3"/>
    </row>
    <row r="4" spans="1:14" s="10" customFormat="1" ht="81" customHeight="1">
      <c r="A4" s="122" t="s">
        <v>153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M4"/>
    </row>
    <row r="5" spans="1:14" ht="1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4" ht="19.5" customHeight="1">
      <c r="A6" s="129" t="s">
        <v>154</v>
      </c>
      <c r="B6" s="129"/>
      <c r="C6" s="129"/>
      <c r="D6" s="129"/>
      <c r="E6" s="129"/>
      <c r="F6" s="203">
        <v>51563</v>
      </c>
      <c r="H6" s="12" t="s">
        <v>155</v>
      </c>
      <c r="I6" s="8" t="str">
        <f>VLOOKUP($F6,Data!A:F,2,FALSE)</f>
        <v>DM Community Troops</v>
      </c>
    </row>
    <row r="7" spans="1:14" ht="30.75" customHeight="1" thickBot="1">
      <c r="A7" s="129"/>
      <c r="B7" s="129"/>
      <c r="C7" s="129"/>
      <c r="D7" s="129"/>
      <c r="E7" s="129"/>
      <c r="F7" s="204"/>
      <c r="H7" s="12" t="s">
        <v>156</v>
      </c>
      <c r="I7" s="13">
        <f>VLOOKUP(F6,Data!A4:F876,3,FALSE)</f>
        <v>23</v>
      </c>
      <c r="L7" s="109" t="s">
        <v>157</v>
      </c>
    </row>
    <row r="8" spans="1:14" ht="15.6">
      <c r="A8" s="117" t="s">
        <v>158</v>
      </c>
      <c r="B8" s="117"/>
      <c r="C8" s="117"/>
      <c r="D8" s="117"/>
      <c r="E8" s="14" t="s">
        <v>159</v>
      </c>
      <c r="F8" s="14" t="s">
        <v>160</v>
      </c>
      <c r="H8" s="14" t="s">
        <v>161</v>
      </c>
      <c r="I8" s="13">
        <f>VLOOKUP(F6,Data!A4:F876,6,FALSE)</f>
        <v>281.87</v>
      </c>
      <c r="J8" s="78"/>
      <c r="K8" s="78"/>
      <c r="L8" s="109"/>
    </row>
    <row r="9" spans="1:14" ht="30.6">
      <c r="B9" s="15" t="s">
        <v>162</v>
      </c>
      <c r="D9" s="8"/>
      <c r="E9" s="13">
        <f>E11-E10</f>
        <v>6353</v>
      </c>
      <c r="F9" s="72">
        <f>ROUND(E9/12,1)</f>
        <v>529.4</v>
      </c>
      <c r="H9" s="11" t="s">
        <v>163</v>
      </c>
      <c r="I9" s="8">
        <v>315</v>
      </c>
      <c r="J9" s="78"/>
      <c r="K9" s="78"/>
      <c r="L9" s="109"/>
    </row>
    <row r="10" spans="1:14" ht="15.6">
      <c r="B10" s="15" t="s">
        <v>164</v>
      </c>
      <c r="D10" s="8"/>
      <c r="E10" s="13">
        <f>VLOOKUP(F6,Data!A:F,4,FALSE)</f>
        <v>130</v>
      </c>
      <c r="F10" s="72">
        <f>ROUND(E10/12,1)</f>
        <v>10.8</v>
      </c>
      <c r="J10" s="78"/>
      <c r="K10" s="78"/>
      <c r="L10" s="78"/>
    </row>
    <row r="11" spans="1:14" ht="16.149999999999999" thickBot="1">
      <c r="B11" s="16" t="s">
        <v>165</v>
      </c>
      <c r="C11" s="17"/>
      <c r="D11" s="17"/>
      <c r="E11" s="18">
        <f>VLOOKUP(F6,Data!A:F,5,FALSE)</f>
        <v>6483</v>
      </c>
      <c r="F11" s="18">
        <f>+E11/12</f>
        <v>540.25</v>
      </c>
      <c r="J11" s="78"/>
      <c r="K11" s="78"/>
      <c r="L11" s="78"/>
    </row>
    <row r="12" spans="1:14" ht="17.45">
      <c r="J12" s="78"/>
      <c r="K12" s="78"/>
      <c r="L12" s="112" t="s">
        <v>166</v>
      </c>
      <c r="M12" s="112"/>
      <c r="N12" s="112"/>
    </row>
    <row r="13" spans="1:14" ht="17.45">
      <c r="A13" s="120" t="s">
        <v>167</v>
      </c>
      <c r="B13" s="120"/>
      <c r="C13" s="120"/>
      <c r="D13" s="120"/>
      <c r="E13" s="120"/>
      <c r="F13" s="120"/>
      <c r="G13" s="121"/>
      <c r="H13" s="19">
        <v>25</v>
      </c>
      <c r="J13" s="78"/>
      <c r="K13" s="78"/>
      <c r="L13" s="100"/>
      <c r="M13" s="9"/>
    </row>
    <row r="14" spans="1:14" ht="31.15">
      <c r="A14" s="20"/>
      <c r="L14" s="99" t="s">
        <v>168</v>
      </c>
      <c r="M14" s="9"/>
      <c r="N14" s="99" t="s">
        <v>169</v>
      </c>
    </row>
    <row r="15" spans="1:14" ht="19.5" customHeight="1">
      <c r="A15" s="129" t="s">
        <v>170</v>
      </c>
      <c r="B15" s="129"/>
      <c r="C15" s="129"/>
      <c r="D15" s="129"/>
      <c r="E15" s="129"/>
      <c r="F15" s="129"/>
      <c r="G15" s="129"/>
      <c r="H15" s="129"/>
      <c r="I15" s="129"/>
      <c r="J15" s="131">
        <v>0.45</v>
      </c>
      <c r="L15" s="108">
        <f>(VLOOKUP($F6,Data!A:H,7,FALSE))</f>
        <v>4908</v>
      </c>
      <c r="M15" s="9"/>
      <c r="N15" s="111">
        <f>(VLOOKUP($F6,Data!A:H,8,FALSE))</f>
        <v>0.7570569180934752</v>
      </c>
    </row>
    <row r="16" spans="1:14">
      <c r="A16" s="129"/>
      <c r="B16" s="129"/>
      <c r="C16" s="129"/>
      <c r="D16" s="129"/>
      <c r="E16" s="129"/>
      <c r="F16" s="129"/>
      <c r="G16" s="129"/>
      <c r="H16" s="129"/>
      <c r="I16" s="129"/>
      <c r="J16" s="131"/>
      <c r="L16" s="108"/>
      <c r="M16" s="9"/>
      <c r="N16" s="111"/>
    </row>
    <row r="17" spans="1:15" ht="27" customHeight="1">
      <c r="D17" s="118" t="s">
        <v>160</v>
      </c>
      <c r="E17" s="118"/>
      <c r="F17" s="118"/>
      <c r="L17" s="99" t="s">
        <v>171</v>
      </c>
      <c r="M17" s="9"/>
      <c r="N17" s="111"/>
    </row>
    <row r="18" spans="1:15" ht="18.75" customHeight="1">
      <c r="D18" s="123">
        <f>F9*J15</f>
        <v>238.23</v>
      </c>
      <c r="E18" s="124"/>
      <c r="F18" s="124"/>
      <c r="G18" s="130" t="s">
        <v>172</v>
      </c>
      <c r="H18" s="130"/>
      <c r="I18" s="130"/>
      <c r="J18" s="130"/>
      <c r="K18" s="21"/>
      <c r="L18" s="110">
        <f>L15/12</f>
        <v>409</v>
      </c>
      <c r="M18" s="9"/>
      <c r="N18" s="111"/>
    </row>
    <row r="19" spans="1:15" ht="18.75" customHeight="1">
      <c r="D19" s="125"/>
      <c r="E19" s="126"/>
      <c r="F19" s="126"/>
      <c r="G19" s="130"/>
      <c r="H19" s="130"/>
      <c r="I19" s="130"/>
      <c r="J19" s="130"/>
      <c r="K19" s="21"/>
      <c r="L19" s="110"/>
      <c r="M19" s="9"/>
      <c r="N19" s="111"/>
    </row>
    <row r="20" spans="1:15" ht="33" customHeight="1">
      <c r="D20" s="127"/>
      <c r="E20" s="128"/>
      <c r="F20" s="128"/>
      <c r="G20" s="130"/>
      <c r="H20" s="130"/>
      <c r="I20" s="130"/>
      <c r="J20" s="130"/>
      <c r="K20" s="21"/>
    </row>
    <row r="21" spans="1:15" ht="15.6">
      <c r="A21" s="119" t="s">
        <v>173</v>
      </c>
      <c r="B21" s="119"/>
      <c r="C21" s="119"/>
      <c r="D21" s="8"/>
    </row>
    <row r="22" spans="1:15" ht="15.6">
      <c r="A22" s="79" t="s">
        <v>174</v>
      </c>
      <c r="B22" s="22" t="s">
        <v>175</v>
      </c>
      <c r="C22" s="81" t="s">
        <v>17</v>
      </c>
      <c r="D22" s="64" t="s">
        <v>176</v>
      </c>
      <c r="E22" s="66" t="s">
        <v>19</v>
      </c>
      <c r="F22" s="68" t="s">
        <v>20</v>
      </c>
      <c r="G22" s="96" t="s">
        <v>21</v>
      </c>
      <c r="H22" s="83" t="s">
        <v>22</v>
      </c>
      <c r="I22" s="70" t="s">
        <v>177</v>
      </c>
      <c r="J22" s="23" t="s">
        <v>24</v>
      </c>
      <c r="K22" s="24"/>
    </row>
    <row r="23" spans="1:15" ht="17.45">
      <c r="A23" s="80">
        <f>J23*C36</f>
        <v>12.38796</v>
      </c>
      <c r="B23" s="25">
        <f>J23*C37</f>
        <v>17.629019999999997</v>
      </c>
      <c r="C23" s="82">
        <f>J23*C38</f>
        <v>24.061230000000002</v>
      </c>
      <c r="D23" s="65">
        <f>J23*C39</f>
        <v>14.532029999999999</v>
      </c>
      <c r="E23" s="67">
        <f>J23*C40</f>
        <v>54.792900000000003</v>
      </c>
      <c r="F23" s="69">
        <f>J23*C41</f>
        <v>46.216619999999999</v>
      </c>
      <c r="G23" s="97">
        <f>J23*C42</f>
        <v>46.693080000000002</v>
      </c>
      <c r="H23" s="84">
        <f>J23*C43</f>
        <v>15.961410000000001</v>
      </c>
      <c r="I23" s="71">
        <f>J23*C44</f>
        <v>5.9557500000000001</v>
      </c>
      <c r="J23" s="26">
        <f>D18</f>
        <v>238.23</v>
      </c>
      <c r="K23" s="23" t="s">
        <v>178</v>
      </c>
    </row>
    <row r="24" spans="1:15" ht="9.9499999999999993" customHeight="1">
      <c r="D24" s="8"/>
      <c r="J24" s="27"/>
      <c r="K24" s="24"/>
    </row>
    <row r="25" spans="1:15" ht="31.15">
      <c r="A25" s="80">
        <f>A23*12/(H13)</f>
        <v>5.9462207999999999</v>
      </c>
      <c r="B25" s="25">
        <f>B23*12/(H13)</f>
        <v>8.4619295999999977</v>
      </c>
      <c r="C25" s="82">
        <f>C23*12/(H13)</f>
        <v>11.549390400000002</v>
      </c>
      <c r="D25" s="95">
        <f>D23*12/(H13)</f>
        <v>6.9753743999999998</v>
      </c>
      <c r="E25" s="67">
        <f>E23*12/(H13)</f>
        <v>26.300592000000002</v>
      </c>
      <c r="F25" s="69">
        <f>F23*12/(H13)</f>
        <v>22.183977599999999</v>
      </c>
      <c r="G25" s="97">
        <f>G23*12/(H13)</f>
        <v>22.412678400000001</v>
      </c>
      <c r="H25" s="84">
        <f>H23*12/(H13)</f>
        <v>7.6614768</v>
      </c>
      <c r="I25" s="98">
        <f>I23*12/(H13)</f>
        <v>2.8587599999999997</v>
      </c>
      <c r="J25" s="26">
        <f>SUM(A25:I25)</f>
        <v>114.35040000000001</v>
      </c>
      <c r="K25" s="28" t="s">
        <v>179</v>
      </c>
    </row>
    <row r="26" spans="1:15" ht="9.9499999999999993" customHeight="1"/>
    <row r="27" spans="1:15" ht="15.6">
      <c r="A27" s="113" t="s">
        <v>180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5"/>
    </row>
    <row r="28" spans="1:15" ht="15.6">
      <c r="A28" s="141" t="s">
        <v>181</v>
      </c>
      <c r="B28" s="142"/>
      <c r="C28" s="142"/>
      <c r="D28" s="142"/>
      <c r="E28" s="142"/>
      <c r="F28" s="142"/>
      <c r="G28" s="142"/>
      <c r="H28" s="142"/>
      <c r="I28" s="142"/>
      <c r="J28" s="142"/>
      <c r="K28" s="29"/>
      <c r="O28" s="27"/>
    </row>
    <row r="29" spans="1:15" ht="15.6">
      <c r="A29" s="141"/>
      <c r="B29" s="142"/>
      <c r="C29" s="142"/>
      <c r="D29" s="142"/>
      <c r="E29" s="142"/>
      <c r="F29" s="142"/>
      <c r="G29" s="142"/>
      <c r="H29" s="142"/>
      <c r="I29" s="142"/>
      <c r="J29" s="142"/>
      <c r="K29" s="76">
        <f>J23*12*1.5</f>
        <v>4288.1399999999994</v>
      </c>
      <c r="O29" s="27"/>
    </row>
    <row r="30" spans="1:15">
      <c r="A30" s="143" t="s">
        <v>182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5"/>
      <c r="O30" s="27"/>
    </row>
    <row r="31" spans="1:15" ht="31.5" customHeight="1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45"/>
      <c r="O31" s="27"/>
    </row>
    <row r="32" spans="1:15" ht="17.45">
      <c r="A32" s="138" t="s">
        <v>183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40"/>
    </row>
    <row r="33" spans="1:11" ht="17.4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6.5" customHeight="1">
      <c r="A34" s="133" t="s">
        <v>184</v>
      </c>
      <c r="B34" s="134"/>
      <c r="C34" s="137" t="s">
        <v>185</v>
      </c>
      <c r="D34" s="8"/>
    </row>
    <row r="35" spans="1:11" ht="38.450000000000003" customHeight="1">
      <c r="A35" s="135"/>
      <c r="B35" s="136"/>
      <c r="C35" s="137"/>
      <c r="D35" s="8"/>
    </row>
    <row r="36" spans="1:11" ht="15" customHeight="1">
      <c r="A36" s="146" t="s">
        <v>186</v>
      </c>
      <c r="B36" s="147"/>
      <c r="C36" s="75">
        <v>5.1999999999999998E-2</v>
      </c>
      <c r="D36" s="8"/>
    </row>
    <row r="37" spans="1:11" ht="21" customHeight="1">
      <c r="A37" s="148" t="s">
        <v>187</v>
      </c>
      <c r="B37" s="149"/>
      <c r="C37" s="75">
        <v>7.3999999999999996E-2</v>
      </c>
      <c r="D37" s="8"/>
    </row>
    <row r="38" spans="1:11" ht="15.6">
      <c r="A38" s="150" t="s">
        <v>188</v>
      </c>
      <c r="B38" s="151"/>
      <c r="C38" s="75">
        <v>0.10100000000000001</v>
      </c>
      <c r="D38" s="8"/>
    </row>
    <row r="39" spans="1:11" ht="15.6">
      <c r="A39" s="152" t="s">
        <v>189</v>
      </c>
      <c r="B39" s="153"/>
      <c r="C39" s="75">
        <v>6.0999999999999999E-2</v>
      </c>
      <c r="D39" s="8"/>
    </row>
    <row r="40" spans="1:11" ht="15.6">
      <c r="A40" s="154" t="s">
        <v>190</v>
      </c>
      <c r="B40" s="155"/>
      <c r="C40" s="75">
        <v>0.23</v>
      </c>
      <c r="D40" s="8"/>
    </row>
    <row r="41" spans="1:11" ht="15.6">
      <c r="A41" s="156" t="s">
        <v>191</v>
      </c>
      <c r="B41" s="157"/>
      <c r="C41" s="75">
        <v>0.19400000000000001</v>
      </c>
      <c r="D41" s="8"/>
    </row>
    <row r="42" spans="1:11" ht="15.6">
      <c r="A42" s="158" t="s">
        <v>192</v>
      </c>
      <c r="B42" s="159"/>
      <c r="C42" s="75">
        <v>0.19600000000000001</v>
      </c>
      <c r="D42" s="8"/>
    </row>
    <row r="43" spans="1:11" ht="15.6">
      <c r="A43" s="160" t="s">
        <v>193</v>
      </c>
      <c r="B43" s="160"/>
      <c r="C43" s="75">
        <v>6.7000000000000004E-2</v>
      </c>
      <c r="D43" s="31"/>
      <c r="E43" s="31"/>
      <c r="F43" s="31"/>
    </row>
    <row r="44" spans="1:11" ht="16.149999999999999" thickBot="1">
      <c r="A44" s="161" t="s">
        <v>194</v>
      </c>
      <c r="B44" s="162"/>
      <c r="C44" s="75">
        <v>2.5000000000000001E-2</v>
      </c>
      <c r="D44" s="8"/>
    </row>
    <row r="45" spans="1:11" ht="15.75" customHeight="1">
      <c r="A45" s="163" t="s">
        <v>195</v>
      </c>
      <c r="B45" s="164"/>
      <c r="C45" s="75">
        <f>SUM(C36:C44)</f>
        <v>0.99999999999999989</v>
      </c>
      <c r="D45" s="8"/>
    </row>
    <row r="62" spans="1:11">
      <c r="A62" s="62"/>
      <c r="B62" s="62"/>
      <c r="C62" s="62"/>
      <c r="D62" s="62"/>
      <c r="E62" s="62"/>
      <c r="F62" s="62"/>
      <c r="G62" s="62"/>
      <c r="H62" s="63"/>
      <c r="I62" s="63"/>
      <c r="K62" s="32"/>
    </row>
    <row r="67" spans="1:13" s="32" customFormat="1">
      <c r="A67" s="8"/>
      <c r="B67" s="8"/>
      <c r="C67" s="8"/>
      <c r="D67" s="10"/>
      <c r="E67" s="8"/>
      <c r="F67" s="8"/>
      <c r="G67" s="8"/>
      <c r="H67" s="8"/>
      <c r="I67" s="8"/>
      <c r="J67" s="8"/>
      <c r="K67" s="8"/>
      <c r="M67"/>
    </row>
  </sheetData>
  <sheetProtection algorithmName="SHA-512" hashValue="Ux/3ZqewMFLAElxVJ8eDayp9Ymc8I5pAVveAiJj1Yjos6W1g/Ck+/EMqPhlAQPWGrvB2upYfvkjVvzoZ6q+LrA==" saltValue="Sdqh8s0Or3TrKM+w2kaDKA==" spinCount="100000" sheet="1" formatColumns="0" formatRows="0"/>
  <protectedRanges>
    <protectedRange sqref="H13" name="Range2"/>
    <protectedRange sqref="F6" name="Range1" securityDescriptor="O:WDG:WDD:(A;;CC;;;WD)"/>
    <protectedRange sqref="J15" name="Range3"/>
  </protectedRanges>
  <mergeCells count="35"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4:B35"/>
    <mergeCell ref="C34:C35"/>
    <mergeCell ref="A32:K32"/>
    <mergeCell ref="A28:J29"/>
    <mergeCell ref="A30:K31"/>
    <mergeCell ref="A27:K27"/>
    <mergeCell ref="A1:K1"/>
    <mergeCell ref="A2:K2"/>
    <mergeCell ref="A8:D8"/>
    <mergeCell ref="D17:F17"/>
    <mergeCell ref="A21:C21"/>
    <mergeCell ref="A13:G13"/>
    <mergeCell ref="A4:K4"/>
    <mergeCell ref="D18:F20"/>
    <mergeCell ref="A15:I16"/>
    <mergeCell ref="G18:J20"/>
    <mergeCell ref="A6:E7"/>
    <mergeCell ref="F6:F7"/>
    <mergeCell ref="J15:J16"/>
    <mergeCell ref="A3:K3"/>
    <mergeCell ref="L15:L16"/>
    <mergeCell ref="L7:L9"/>
    <mergeCell ref="L18:L19"/>
    <mergeCell ref="N15:N19"/>
    <mergeCell ref="L12:N12"/>
  </mergeCells>
  <printOptions horizontalCentered="1"/>
  <pageMargins left="0.7" right="0.7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6"/>
  <sheetViews>
    <sheetView zoomScaleNormal="100" zoomScalePageLayoutView="90" workbookViewId="0">
      <selection activeCell="A14" sqref="A14:F14"/>
    </sheetView>
  </sheetViews>
  <sheetFormatPr defaultColWidth="9.125" defaultRowHeight="13.9"/>
  <cols>
    <col min="1" max="1" width="15.375" style="9" customWidth="1"/>
    <col min="2" max="2" width="9.125" style="9" customWidth="1"/>
    <col min="3" max="4" width="15.875" style="9" customWidth="1"/>
    <col min="5" max="5" width="24.25" style="9" customWidth="1"/>
    <col min="6" max="6" width="12" style="9" customWidth="1"/>
    <col min="7" max="16384" width="9.125" style="9"/>
  </cols>
  <sheetData>
    <row r="1" spans="1:9" ht="22.9">
      <c r="A1" s="169" t="s">
        <v>196</v>
      </c>
      <c r="B1" s="170"/>
      <c r="C1" s="170"/>
      <c r="D1" s="170"/>
      <c r="E1" s="170"/>
      <c r="F1" s="170"/>
    </row>
    <row r="2" spans="1:9" ht="22.9">
      <c r="A2" s="171" t="s">
        <v>197</v>
      </c>
      <c r="B2" s="171"/>
      <c r="C2" s="171"/>
      <c r="D2" s="171"/>
      <c r="E2" s="171"/>
      <c r="F2" s="171"/>
      <c r="G2" s="89"/>
    </row>
    <row r="3" spans="1:9" ht="15.75" customHeight="1">
      <c r="A3" s="172" t="s">
        <v>198</v>
      </c>
      <c r="B3" s="172"/>
      <c r="C3" s="172"/>
      <c r="D3" s="172"/>
      <c r="E3" s="172"/>
      <c r="F3" s="172"/>
      <c r="G3" s="178" t="s">
        <v>157</v>
      </c>
      <c r="H3" s="178"/>
      <c r="I3" s="178"/>
    </row>
    <row r="4" spans="1:9" ht="17.45" customHeight="1" thickBot="1">
      <c r="A4" s="61" t="s">
        <v>199</v>
      </c>
      <c r="B4" s="173" t="s">
        <v>37</v>
      </c>
      <c r="C4" s="173"/>
      <c r="D4" s="176" t="s">
        <v>200</v>
      </c>
      <c r="E4" s="177"/>
      <c r="F4" s="33"/>
      <c r="G4" s="178"/>
      <c r="H4" s="178"/>
      <c r="I4" s="178"/>
    </row>
    <row r="5" spans="1:9" ht="21.75" customHeight="1" thickBot="1">
      <c r="A5" s="59" t="s">
        <v>201</v>
      </c>
      <c r="B5" s="174">
        <v>10</v>
      </c>
      <c r="C5" s="175"/>
      <c r="D5" s="34">
        <v>261</v>
      </c>
      <c r="E5" s="36" t="s">
        <v>202</v>
      </c>
      <c r="F5" s="36"/>
      <c r="G5" s="178"/>
      <c r="H5" s="178"/>
      <c r="I5" s="178"/>
    </row>
    <row r="6" spans="1:9" ht="13.9" customHeight="1">
      <c r="D6" s="35">
        <v>325</v>
      </c>
      <c r="E6" s="36" t="s">
        <v>203</v>
      </c>
      <c r="F6" s="37"/>
      <c r="G6" s="178"/>
      <c r="H6" s="178"/>
      <c r="I6" s="178"/>
    </row>
    <row r="7" spans="1:9" ht="14.45" thickBot="1">
      <c r="A7" s="188"/>
      <c r="B7" s="188"/>
      <c r="C7" s="188"/>
      <c r="D7" s="38"/>
      <c r="E7" s="39"/>
      <c r="G7" s="178"/>
      <c r="H7" s="178"/>
      <c r="I7" s="178"/>
    </row>
    <row r="8" spans="1:9" ht="14.45" thickBot="1">
      <c r="A8" s="189" t="s">
        <v>204</v>
      </c>
      <c r="B8" s="179"/>
      <c r="C8" s="179"/>
      <c r="D8" s="92">
        <v>0.45</v>
      </c>
      <c r="F8" s="40"/>
      <c r="G8" s="178"/>
      <c r="H8" s="178"/>
      <c r="I8" s="178"/>
    </row>
    <row r="9" spans="1:9" ht="31.5" customHeight="1" thickBot="1">
      <c r="A9" s="179"/>
      <c r="B9" s="179"/>
      <c r="C9" s="179"/>
      <c r="D9" s="41"/>
      <c r="E9" s="36"/>
      <c r="G9" s="178"/>
      <c r="H9" s="178"/>
      <c r="I9" s="178"/>
    </row>
    <row r="10" spans="1:9" ht="14.45" thickBot="1">
      <c r="A10" s="179" t="s">
        <v>205</v>
      </c>
      <c r="B10" s="179"/>
      <c r="C10" s="179"/>
      <c r="D10" s="91">
        <f>(D8*D5*B5)/(12)</f>
        <v>97.875</v>
      </c>
      <c r="E10" s="36"/>
      <c r="G10" s="178"/>
      <c r="H10" s="178"/>
      <c r="I10" s="178"/>
    </row>
    <row r="11" spans="1:9">
      <c r="A11" s="179"/>
      <c r="B11" s="179"/>
      <c r="C11" s="179"/>
      <c r="D11" s="41"/>
      <c r="E11" s="36"/>
      <c r="G11" s="178"/>
      <c r="H11" s="178"/>
      <c r="I11" s="178"/>
    </row>
    <row r="12" spans="1:9" ht="13.9" customHeight="1">
      <c r="D12" s="37"/>
      <c r="E12" s="42"/>
      <c r="F12" s="42"/>
      <c r="G12" s="178"/>
      <c r="H12" s="178"/>
      <c r="I12" s="178"/>
    </row>
    <row r="13" spans="1:9" ht="15.6">
      <c r="A13" s="190" t="s">
        <v>206</v>
      </c>
      <c r="B13" s="190"/>
      <c r="C13" s="190"/>
      <c r="D13" s="190"/>
      <c r="E13" s="190"/>
      <c r="F13" s="190"/>
      <c r="G13" s="178"/>
      <c r="H13" s="178"/>
      <c r="I13" s="178"/>
    </row>
    <row r="14" spans="1:9" ht="21">
      <c r="A14" s="191" t="s">
        <v>207</v>
      </c>
      <c r="B14" s="191"/>
      <c r="C14" s="191"/>
      <c r="D14" s="191"/>
      <c r="E14" s="191"/>
      <c r="F14" s="191"/>
      <c r="G14" s="178"/>
      <c r="H14" s="178"/>
      <c r="I14" s="178"/>
    </row>
    <row r="15" spans="1:9" ht="13.9" customHeight="1">
      <c r="A15" s="192"/>
      <c r="B15" s="193"/>
      <c r="C15" s="196" t="s">
        <v>208</v>
      </c>
      <c r="D15" s="196" t="s">
        <v>209</v>
      </c>
      <c r="E15" s="198" t="s">
        <v>210</v>
      </c>
      <c r="F15" s="137" t="s">
        <v>211</v>
      </c>
    </row>
    <row r="16" spans="1:9" ht="70.5" customHeight="1">
      <c r="A16" s="194"/>
      <c r="B16" s="195"/>
      <c r="C16" s="197"/>
      <c r="D16" s="197"/>
      <c r="E16" s="199"/>
      <c r="F16" s="137"/>
    </row>
    <row r="17" spans="1:6" ht="15.6">
      <c r="A17" s="146" t="s">
        <v>186</v>
      </c>
      <c r="B17" s="147"/>
      <c r="C17" s="85">
        <f>C26*F17</f>
        <v>11.309999999999999</v>
      </c>
      <c r="D17" s="85">
        <f>D8*C17</f>
        <v>5.0894999999999992</v>
      </c>
      <c r="E17" s="93">
        <f t="shared" ref="E17:E25" si="0">D17</f>
        <v>5.0894999999999992</v>
      </c>
      <c r="F17" s="75">
        <v>5.1999999999999998E-2</v>
      </c>
    </row>
    <row r="18" spans="1:6" ht="15.6">
      <c r="A18" s="148" t="s">
        <v>187</v>
      </c>
      <c r="B18" s="149"/>
      <c r="C18" s="86">
        <f>C26*F18</f>
        <v>16.094999999999999</v>
      </c>
      <c r="D18" s="86">
        <f>D8*C18</f>
        <v>7.24275</v>
      </c>
      <c r="E18" s="93">
        <f t="shared" si="0"/>
        <v>7.24275</v>
      </c>
      <c r="F18" s="75">
        <v>7.3999999999999996E-2</v>
      </c>
    </row>
    <row r="19" spans="1:6" ht="15.6">
      <c r="A19" s="150" t="s">
        <v>188</v>
      </c>
      <c r="B19" s="151"/>
      <c r="C19" s="87">
        <f>C26*F19</f>
        <v>21.967500000000001</v>
      </c>
      <c r="D19" s="87">
        <f>D8*C19</f>
        <v>9.8853750000000016</v>
      </c>
      <c r="E19" s="93">
        <f t="shared" si="0"/>
        <v>9.8853750000000016</v>
      </c>
      <c r="F19" s="75">
        <v>0.10100000000000001</v>
      </c>
    </row>
    <row r="20" spans="1:6" ht="15.6">
      <c r="A20" s="152" t="s">
        <v>189</v>
      </c>
      <c r="B20" s="153"/>
      <c r="C20" s="44">
        <f>C26*F20</f>
        <v>13.2675</v>
      </c>
      <c r="D20" s="44">
        <f>D8*C20</f>
        <v>5.9703749999999998</v>
      </c>
      <c r="E20" s="93">
        <f t="shared" si="0"/>
        <v>5.9703749999999998</v>
      </c>
      <c r="F20" s="75">
        <v>6.0999999999999999E-2</v>
      </c>
    </row>
    <row r="21" spans="1:6" ht="15.6">
      <c r="A21" s="154" t="s">
        <v>190</v>
      </c>
      <c r="B21" s="155"/>
      <c r="C21" s="88">
        <f>C26*F21</f>
        <v>50.025000000000006</v>
      </c>
      <c r="D21" s="88">
        <f>D8*C21</f>
        <v>22.511250000000004</v>
      </c>
      <c r="E21" s="93">
        <f t="shared" si="0"/>
        <v>22.511250000000004</v>
      </c>
      <c r="F21" s="75">
        <v>0.23</v>
      </c>
    </row>
    <row r="22" spans="1:6" ht="15.6">
      <c r="A22" s="156" t="s">
        <v>191</v>
      </c>
      <c r="B22" s="157"/>
      <c r="C22" s="45">
        <f>C26*F22</f>
        <v>42.195</v>
      </c>
      <c r="D22" s="45">
        <f>D8*C22</f>
        <v>18.987750000000002</v>
      </c>
      <c r="E22" s="93">
        <f t="shared" si="0"/>
        <v>18.987750000000002</v>
      </c>
      <c r="F22" s="75">
        <v>0.19400000000000001</v>
      </c>
    </row>
    <row r="23" spans="1:6" ht="15.6">
      <c r="A23" s="158" t="s">
        <v>192</v>
      </c>
      <c r="B23" s="159"/>
      <c r="C23" s="46">
        <f>C26*F23</f>
        <v>42.63</v>
      </c>
      <c r="D23" s="46">
        <f>D8*C23</f>
        <v>19.183500000000002</v>
      </c>
      <c r="E23" s="93">
        <f t="shared" si="0"/>
        <v>19.183500000000002</v>
      </c>
      <c r="F23" s="75">
        <v>0.19600000000000001</v>
      </c>
    </row>
    <row r="24" spans="1:6" ht="15.6">
      <c r="A24" s="160" t="s">
        <v>193</v>
      </c>
      <c r="B24" s="160"/>
      <c r="C24" s="47">
        <f>C26*F24</f>
        <v>14.572500000000002</v>
      </c>
      <c r="D24" s="47">
        <f>D8*C24</f>
        <v>6.5576250000000007</v>
      </c>
      <c r="E24" s="93">
        <f t="shared" si="0"/>
        <v>6.5576250000000007</v>
      </c>
      <c r="F24" s="75">
        <v>6.7000000000000004E-2</v>
      </c>
    </row>
    <row r="25" spans="1:6" ht="16.149999999999999" thickBot="1">
      <c r="A25" s="161" t="s">
        <v>194</v>
      </c>
      <c r="B25" s="162"/>
      <c r="C25" s="48">
        <f>C26*F25</f>
        <v>5.4375</v>
      </c>
      <c r="D25" s="48">
        <f>D8*C25</f>
        <v>2.4468749999999999</v>
      </c>
      <c r="E25" s="94">
        <f t="shared" si="0"/>
        <v>2.4468749999999999</v>
      </c>
      <c r="F25" s="75">
        <v>2.5000000000000001E-2</v>
      </c>
    </row>
    <row r="26" spans="1:6" ht="28.5" customHeight="1">
      <c r="A26" s="167" t="s">
        <v>195</v>
      </c>
      <c r="B26" s="168"/>
      <c r="C26" s="50">
        <f>(B5*D5)/(12)</f>
        <v>217.5</v>
      </c>
      <c r="D26" s="50">
        <f>D10</f>
        <v>97.875</v>
      </c>
      <c r="E26" s="50">
        <f>SUM(E17:E25)</f>
        <v>97.875000000000028</v>
      </c>
      <c r="F26" s="75">
        <f>SUM(F17:F25)</f>
        <v>0.99999999999999989</v>
      </c>
    </row>
    <row r="27" spans="1:6" ht="6.75" customHeight="1">
      <c r="A27" s="165"/>
      <c r="B27" s="165"/>
      <c r="C27" s="165"/>
      <c r="D27" s="165"/>
      <c r="E27" s="165"/>
      <c r="F27" s="165"/>
    </row>
    <row r="28" spans="1:6" ht="13.9" customHeight="1">
      <c r="A28" s="166"/>
      <c r="B28" s="166"/>
      <c r="C28" s="166"/>
      <c r="D28" s="166"/>
      <c r="E28" s="166"/>
      <c r="F28" s="166"/>
    </row>
    <row r="29" spans="1:6" ht="16.5" customHeight="1">
      <c r="A29" s="166"/>
      <c r="B29" s="166"/>
      <c r="C29" s="166"/>
      <c r="D29" s="166"/>
      <c r="E29" s="166"/>
      <c r="F29" s="166"/>
    </row>
    <row r="30" spans="1:6" ht="16.5" customHeight="1">
      <c r="A30" s="166"/>
      <c r="B30" s="166"/>
      <c r="C30" s="166"/>
      <c r="D30" s="166"/>
      <c r="E30" s="166"/>
      <c r="F30" s="166"/>
    </row>
    <row r="31" spans="1:6" ht="16.5" customHeight="1">
      <c r="A31" s="60"/>
      <c r="B31" s="60"/>
      <c r="C31" s="60"/>
      <c r="D31" s="60"/>
      <c r="E31" s="60"/>
      <c r="F31" s="60"/>
    </row>
    <row r="32" spans="1:6" ht="13.9" customHeight="1">
      <c r="A32" s="51"/>
      <c r="B32" s="51"/>
      <c r="C32" s="51"/>
      <c r="D32" s="51"/>
      <c r="E32" s="51"/>
      <c r="F32" s="51"/>
    </row>
    <row r="33" spans="1:11" ht="15.6">
      <c r="A33" s="113" t="s">
        <v>180</v>
      </c>
      <c r="B33" s="114"/>
      <c r="C33" s="114"/>
      <c r="D33" s="114"/>
      <c r="E33" s="114"/>
      <c r="F33" s="115"/>
      <c r="G33" s="52"/>
      <c r="H33" s="52"/>
      <c r="I33" s="52"/>
      <c r="J33" s="52"/>
      <c r="K33" s="52"/>
    </row>
    <row r="34" spans="1:11" ht="15.75" customHeight="1">
      <c r="A34" s="184" t="s">
        <v>212</v>
      </c>
      <c r="B34" s="185"/>
      <c r="C34" s="185"/>
      <c r="D34" s="185"/>
      <c r="E34" s="185"/>
      <c r="F34" s="53"/>
      <c r="G34" s="54"/>
      <c r="H34" s="54"/>
      <c r="I34" s="54"/>
      <c r="J34" s="54"/>
      <c r="K34" s="55"/>
    </row>
    <row r="35" spans="1:11" ht="15.6">
      <c r="A35" s="184"/>
      <c r="B35" s="185"/>
      <c r="C35" s="185"/>
      <c r="D35" s="185"/>
      <c r="E35" s="185"/>
      <c r="F35" s="53"/>
      <c r="G35" s="54"/>
      <c r="H35" s="54"/>
      <c r="I35" s="54"/>
      <c r="J35" s="54"/>
      <c r="K35" s="55"/>
    </row>
    <row r="36" spans="1:11" ht="15.6">
      <c r="A36" s="184"/>
      <c r="B36" s="185"/>
      <c r="C36" s="185"/>
      <c r="D36" s="185"/>
      <c r="E36" s="185"/>
      <c r="F36" s="76">
        <f>E26*12*1.5</f>
        <v>1761.7500000000007</v>
      </c>
    </row>
    <row r="37" spans="1:11" ht="14.25" customHeight="1">
      <c r="A37" s="186" t="s">
        <v>213</v>
      </c>
      <c r="B37" s="122"/>
      <c r="C37" s="122"/>
      <c r="D37" s="122"/>
      <c r="E37" s="122"/>
      <c r="F37" s="187"/>
      <c r="G37" s="56"/>
      <c r="H37" s="56"/>
      <c r="I37" s="56"/>
      <c r="J37" s="56"/>
      <c r="K37" s="56"/>
    </row>
    <row r="38" spans="1:11" ht="14.25" customHeight="1">
      <c r="A38" s="186"/>
      <c r="B38" s="122"/>
      <c r="C38" s="122"/>
      <c r="D38" s="122"/>
      <c r="E38" s="122"/>
      <c r="F38" s="187"/>
      <c r="G38" s="56"/>
      <c r="H38" s="56"/>
      <c r="I38" s="56"/>
      <c r="J38" s="56"/>
      <c r="K38" s="56"/>
    </row>
    <row r="39" spans="1:11">
      <c r="A39" s="186"/>
      <c r="B39" s="122"/>
      <c r="C39" s="122"/>
      <c r="D39" s="122"/>
      <c r="E39" s="122"/>
      <c r="F39" s="187"/>
    </row>
    <row r="40" spans="1:11">
      <c r="A40" s="186"/>
      <c r="B40" s="122"/>
      <c r="C40" s="122"/>
      <c r="D40" s="122"/>
      <c r="E40" s="122"/>
      <c r="F40" s="187"/>
    </row>
    <row r="41" spans="1:11">
      <c r="A41" s="186"/>
      <c r="B41" s="122"/>
      <c r="C41" s="122"/>
      <c r="D41" s="122"/>
      <c r="E41" s="122"/>
      <c r="F41" s="187"/>
    </row>
    <row r="42" spans="1:11" ht="15.75" customHeight="1">
      <c r="A42" s="181" t="s">
        <v>183</v>
      </c>
      <c r="B42" s="182"/>
      <c r="C42" s="182"/>
      <c r="D42" s="182"/>
      <c r="E42" s="182"/>
      <c r="F42" s="183"/>
      <c r="G42" s="8"/>
    </row>
    <row r="43" spans="1:11" ht="15.6">
      <c r="G43" s="57"/>
      <c r="H43" s="58"/>
      <c r="I43" s="24"/>
      <c r="J43" s="24"/>
      <c r="K43" s="24"/>
    </row>
    <row r="44" spans="1:11" ht="15.6">
      <c r="G44" s="57"/>
      <c r="H44" s="58"/>
      <c r="I44" s="180"/>
      <c r="J44" s="180"/>
      <c r="K44" s="180"/>
    </row>
    <row r="45" spans="1:11" ht="15.6">
      <c r="G45" s="57"/>
      <c r="H45" s="58"/>
      <c r="I45" s="24"/>
      <c r="J45" s="24"/>
      <c r="K45" s="24"/>
    </row>
    <row r="46" spans="1:11" ht="17.45">
      <c r="G46" s="30"/>
      <c r="H46" s="30"/>
      <c r="I46" s="30"/>
      <c r="J46" s="30"/>
      <c r="K46" s="30"/>
    </row>
  </sheetData>
  <sheetProtection algorithmName="SHA-512" hashValue="Tr88UAoIEdGFubdR1YUR9BEvCPe89KhPg7peBnEU7ZdhjR9znfQMC6s9e69o0ixx7dlmCV55pc9t8RCAWCKfQA==" saltValue="WKDscofvmYXDXSfAHaX+Dw==" spinCount="100000" sheet="1" formatColumns="0" formatRows="0"/>
  <protectedRanges>
    <protectedRange sqref="D8" name="Percentage"/>
    <protectedRange sqref="B5" name="Troop Data"/>
    <protectedRange sqref="E17:E25" name="Initial Order column"/>
  </protectedRanges>
  <mergeCells count="33">
    <mergeCell ref="G3:I14"/>
    <mergeCell ref="A10:C11"/>
    <mergeCell ref="I44:K44"/>
    <mergeCell ref="A42:F42"/>
    <mergeCell ref="A33:F33"/>
    <mergeCell ref="A34:E36"/>
    <mergeCell ref="A37:F41"/>
    <mergeCell ref="A7:C7"/>
    <mergeCell ref="A8:C9"/>
    <mergeCell ref="A13:F13"/>
    <mergeCell ref="A14:F14"/>
    <mergeCell ref="A15:B16"/>
    <mergeCell ref="A25:B25"/>
    <mergeCell ref="C15:C16"/>
    <mergeCell ref="D15:D16"/>
    <mergeCell ref="E15:E16"/>
    <mergeCell ref="A1:F1"/>
    <mergeCell ref="A2:F2"/>
    <mergeCell ref="A3:F3"/>
    <mergeCell ref="B4:C4"/>
    <mergeCell ref="B5:C5"/>
    <mergeCell ref="D4:E4"/>
    <mergeCell ref="A22:B22"/>
    <mergeCell ref="A23:B23"/>
    <mergeCell ref="A24:B24"/>
    <mergeCell ref="A27:F30"/>
    <mergeCell ref="F15:F16"/>
    <mergeCell ref="A26:B26"/>
    <mergeCell ref="A17:B17"/>
    <mergeCell ref="A18:B18"/>
    <mergeCell ref="A19:B19"/>
    <mergeCell ref="A20:B20"/>
    <mergeCell ref="A21:B21"/>
  </mergeCells>
  <pageMargins left="0.7" right="0.7" top="0.75" bottom="0.75" header="0.3" footer="0.3"/>
  <pageSetup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2D4D8-1AD8-41CE-A4BF-0116FAD66725}">
  <sheetPr>
    <pageSetUpPr fitToPage="1"/>
  </sheetPr>
  <dimension ref="A1:K46"/>
  <sheetViews>
    <sheetView zoomScaleNormal="100" zoomScalePageLayoutView="90" workbookViewId="0">
      <selection activeCell="A8" sqref="A8:C9"/>
    </sheetView>
  </sheetViews>
  <sheetFormatPr defaultColWidth="9.125" defaultRowHeight="13.9"/>
  <cols>
    <col min="1" max="1" width="15.375" style="9" customWidth="1"/>
    <col min="2" max="2" width="9.125" style="9" customWidth="1"/>
    <col min="3" max="4" width="15.875" style="9" customWidth="1"/>
    <col min="5" max="5" width="24.25" style="9" customWidth="1"/>
    <col min="6" max="6" width="12" style="9" customWidth="1"/>
    <col min="7" max="16384" width="9.125" style="9"/>
  </cols>
  <sheetData>
    <row r="1" spans="1:9" ht="22.9">
      <c r="A1" s="169" t="s">
        <v>214</v>
      </c>
      <c r="B1" s="170"/>
      <c r="C1" s="170"/>
      <c r="D1" s="170"/>
      <c r="E1" s="170"/>
      <c r="F1" s="170"/>
    </row>
    <row r="2" spans="1:9" ht="22.9">
      <c r="A2" s="171" t="s">
        <v>197</v>
      </c>
      <c r="B2" s="171"/>
      <c r="C2" s="171"/>
      <c r="D2" s="171"/>
      <c r="E2" s="171"/>
      <c r="F2" s="171"/>
      <c r="G2" s="89"/>
    </row>
    <row r="3" spans="1:9" ht="15.75" customHeight="1">
      <c r="A3" s="172" t="s">
        <v>198</v>
      </c>
      <c r="B3" s="172"/>
      <c r="C3" s="172"/>
      <c r="D3" s="172"/>
      <c r="E3" s="172"/>
      <c r="F3" s="172"/>
      <c r="G3" s="178" t="s">
        <v>157</v>
      </c>
      <c r="H3" s="178"/>
      <c r="I3" s="178"/>
    </row>
    <row r="4" spans="1:9" ht="17.45" customHeight="1" thickBot="1">
      <c r="A4" s="61" t="s">
        <v>199</v>
      </c>
      <c r="B4" s="173" t="s">
        <v>38</v>
      </c>
      <c r="C4" s="173"/>
      <c r="D4" s="176" t="s">
        <v>200</v>
      </c>
      <c r="E4" s="177"/>
      <c r="F4" s="33"/>
      <c r="G4" s="178"/>
      <c r="H4" s="178"/>
      <c r="I4" s="178"/>
    </row>
    <row r="5" spans="1:9" ht="21.75" customHeight="1" thickBot="1">
      <c r="A5" s="59" t="s">
        <v>201</v>
      </c>
      <c r="B5" s="200">
        <v>5</v>
      </c>
      <c r="C5" s="201"/>
      <c r="D5" s="34">
        <v>269</v>
      </c>
      <c r="E5" s="36" t="s">
        <v>215</v>
      </c>
      <c r="F5" s="36"/>
      <c r="G5" s="178"/>
      <c r="H5" s="178"/>
      <c r="I5" s="178"/>
    </row>
    <row r="6" spans="1:9">
      <c r="D6" s="35">
        <v>325</v>
      </c>
      <c r="E6" s="36" t="s">
        <v>203</v>
      </c>
      <c r="F6" s="37"/>
      <c r="G6" s="178"/>
      <c r="H6" s="178"/>
      <c r="I6" s="178"/>
    </row>
    <row r="7" spans="1:9" ht="14.45" thickBot="1">
      <c r="A7" s="188"/>
      <c r="B7" s="188"/>
      <c r="C7" s="188"/>
      <c r="D7" s="38"/>
      <c r="E7" s="39"/>
      <c r="G7" s="178"/>
      <c r="H7" s="178"/>
      <c r="I7" s="178"/>
    </row>
    <row r="8" spans="1:9" ht="14.45" thickBot="1">
      <c r="A8" s="189" t="s">
        <v>204</v>
      </c>
      <c r="B8" s="179"/>
      <c r="C8" s="179"/>
      <c r="D8" s="90">
        <v>0.45</v>
      </c>
      <c r="F8" s="40"/>
      <c r="G8" s="178"/>
      <c r="H8" s="178"/>
      <c r="I8" s="178"/>
    </row>
    <row r="9" spans="1:9" ht="31.5" customHeight="1" thickBot="1">
      <c r="A9" s="179"/>
      <c r="B9" s="179"/>
      <c r="C9" s="179"/>
      <c r="D9" s="41"/>
      <c r="E9" s="36"/>
      <c r="G9" s="178"/>
      <c r="H9" s="178"/>
      <c r="I9" s="178"/>
    </row>
    <row r="10" spans="1:9" ht="14.45" thickBot="1">
      <c r="A10" s="179" t="s">
        <v>205</v>
      </c>
      <c r="B10" s="179"/>
      <c r="C10" s="179"/>
      <c r="D10" s="91">
        <f>(D8*D5*B5)/(12)</f>
        <v>50.4375</v>
      </c>
      <c r="E10" s="36"/>
      <c r="G10" s="178"/>
      <c r="H10" s="178"/>
      <c r="I10" s="178"/>
    </row>
    <row r="11" spans="1:9">
      <c r="A11" s="179"/>
      <c r="B11" s="179"/>
      <c r="C11" s="179"/>
      <c r="D11" s="41"/>
      <c r="E11" s="36"/>
      <c r="G11" s="178"/>
      <c r="H11" s="178"/>
      <c r="I11" s="178"/>
    </row>
    <row r="12" spans="1:9">
      <c r="D12" s="37"/>
      <c r="E12" s="42"/>
      <c r="F12" s="42"/>
      <c r="G12" s="178"/>
      <c r="H12" s="178"/>
      <c r="I12" s="178"/>
    </row>
    <row r="13" spans="1:9" ht="15.6">
      <c r="A13" s="190" t="s">
        <v>206</v>
      </c>
      <c r="B13" s="190"/>
      <c r="C13" s="190"/>
      <c r="D13" s="190"/>
      <c r="E13" s="190"/>
      <c r="F13" s="190"/>
      <c r="G13" s="178"/>
      <c r="H13" s="178"/>
      <c r="I13" s="178"/>
    </row>
    <row r="14" spans="1:9" ht="21">
      <c r="A14" s="191" t="s">
        <v>207</v>
      </c>
      <c r="B14" s="191"/>
      <c r="C14" s="191"/>
      <c r="D14" s="191"/>
      <c r="E14" s="191"/>
      <c r="F14" s="191"/>
      <c r="G14" s="178"/>
      <c r="H14" s="178"/>
      <c r="I14" s="178"/>
    </row>
    <row r="15" spans="1:9" ht="13.9" customHeight="1">
      <c r="A15" s="192"/>
      <c r="B15" s="193"/>
      <c r="C15" s="196" t="s">
        <v>208</v>
      </c>
      <c r="D15" s="196" t="s">
        <v>209</v>
      </c>
      <c r="E15" s="198" t="s">
        <v>210</v>
      </c>
      <c r="F15" s="137" t="s">
        <v>211</v>
      </c>
    </row>
    <row r="16" spans="1:9" ht="70.5" customHeight="1">
      <c r="A16" s="194"/>
      <c r="B16" s="195"/>
      <c r="C16" s="197"/>
      <c r="D16" s="197"/>
      <c r="E16" s="199"/>
      <c r="F16" s="137"/>
    </row>
    <row r="17" spans="1:6" ht="15.6">
      <c r="A17" s="146" t="s">
        <v>186</v>
      </c>
      <c r="B17" s="147"/>
      <c r="C17" s="85">
        <f>C26*F17</f>
        <v>5.8283333333333331</v>
      </c>
      <c r="D17" s="85">
        <f>D8*C17</f>
        <v>2.6227499999999999</v>
      </c>
      <c r="E17" s="43">
        <f t="shared" ref="E17:E25" si="0">D17</f>
        <v>2.6227499999999999</v>
      </c>
      <c r="F17" s="75">
        <v>5.1999999999999998E-2</v>
      </c>
    </row>
    <row r="18" spans="1:6" ht="15.6">
      <c r="A18" s="148" t="s">
        <v>187</v>
      </c>
      <c r="B18" s="149"/>
      <c r="C18" s="86">
        <f>C26*F18</f>
        <v>8.2941666666666656</v>
      </c>
      <c r="D18" s="86">
        <f>D8*C18</f>
        <v>3.7323749999999998</v>
      </c>
      <c r="E18" s="43">
        <f t="shared" si="0"/>
        <v>3.7323749999999998</v>
      </c>
      <c r="F18" s="75">
        <v>7.3999999999999996E-2</v>
      </c>
    </row>
    <row r="19" spans="1:6" ht="15.6">
      <c r="A19" s="150" t="s">
        <v>188</v>
      </c>
      <c r="B19" s="151"/>
      <c r="C19" s="87">
        <f>C26*F19</f>
        <v>11.320416666666667</v>
      </c>
      <c r="D19" s="87">
        <f>D8*C19</f>
        <v>5.0941875000000003</v>
      </c>
      <c r="E19" s="43">
        <f t="shared" si="0"/>
        <v>5.0941875000000003</v>
      </c>
      <c r="F19" s="75">
        <v>0.10100000000000001</v>
      </c>
    </row>
    <row r="20" spans="1:6" ht="15.6">
      <c r="A20" s="152" t="s">
        <v>189</v>
      </c>
      <c r="B20" s="153"/>
      <c r="C20" s="44">
        <f>C26*F20</f>
        <v>6.8370833333333332</v>
      </c>
      <c r="D20" s="44">
        <f>D8*C20</f>
        <v>3.0766874999999998</v>
      </c>
      <c r="E20" s="43">
        <f t="shared" si="0"/>
        <v>3.0766874999999998</v>
      </c>
      <c r="F20" s="75">
        <v>6.0999999999999999E-2</v>
      </c>
    </row>
    <row r="21" spans="1:6" ht="15.6">
      <c r="A21" s="154" t="s">
        <v>190</v>
      </c>
      <c r="B21" s="155"/>
      <c r="C21" s="88">
        <f>C26*F21</f>
        <v>25.779166666666665</v>
      </c>
      <c r="D21" s="88">
        <f>D8*C21</f>
        <v>11.600624999999999</v>
      </c>
      <c r="E21" s="43">
        <f t="shared" si="0"/>
        <v>11.600624999999999</v>
      </c>
      <c r="F21" s="75">
        <v>0.23</v>
      </c>
    </row>
    <row r="22" spans="1:6" ht="15.6">
      <c r="A22" s="156" t="s">
        <v>191</v>
      </c>
      <c r="B22" s="157"/>
      <c r="C22" s="45">
        <f>C26*F22</f>
        <v>21.744166666666665</v>
      </c>
      <c r="D22" s="45">
        <f>D8*C22</f>
        <v>9.7848749999999995</v>
      </c>
      <c r="E22" s="43">
        <f t="shared" si="0"/>
        <v>9.7848749999999995</v>
      </c>
      <c r="F22" s="75">
        <v>0.19400000000000001</v>
      </c>
    </row>
    <row r="23" spans="1:6" ht="15.6">
      <c r="A23" s="158" t="s">
        <v>192</v>
      </c>
      <c r="B23" s="159"/>
      <c r="C23" s="46">
        <f>C26*F23</f>
        <v>21.968333333333334</v>
      </c>
      <c r="D23" s="46">
        <f>D8*C23</f>
        <v>9.8857499999999998</v>
      </c>
      <c r="E23" s="43">
        <f t="shared" si="0"/>
        <v>9.8857499999999998</v>
      </c>
      <c r="F23" s="75">
        <v>0.19600000000000001</v>
      </c>
    </row>
    <row r="24" spans="1:6" ht="15.6">
      <c r="A24" s="160" t="s">
        <v>193</v>
      </c>
      <c r="B24" s="160"/>
      <c r="C24" s="47">
        <f>C26*F24</f>
        <v>7.5095833333333335</v>
      </c>
      <c r="D24" s="47">
        <f>D8*C24</f>
        <v>3.3793125000000002</v>
      </c>
      <c r="E24" s="43">
        <f t="shared" si="0"/>
        <v>3.3793125000000002</v>
      </c>
      <c r="F24" s="75">
        <v>6.7000000000000004E-2</v>
      </c>
    </row>
    <row r="25" spans="1:6" ht="16.149999999999999" thickBot="1">
      <c r="A25" s="161" t="s">
        <v>194</v>
      </c>
      <c r="B25" s="162"/>
      <c r="C25" s="48">
        <f>C26*F25</f>
        <v>2.8020833333333335</v>
      </c>
      <c r="D25" s="48">
        <f>D8*C25</f>
        <v>1.2609375</v>
      </c>
      <c r="E25" s="49">
        <f t="shared" si="0"/>
        <v>1.2609375</v>
      </c>
      <c r="F25" s="75">
        <v>2.5000000000000001E-2</v>
      </c>
    </row>
    <row r="26" spans="1:6" ht="28.5" customHeight="1">
      <c r="A26" s="167" t="s">
        <v>195</v>
      </c>
      <c r="B26" s="168"/>
      <c r="C26" s="50">
        <f>(B5*D5)/(12)</f>
        <v>112.08333333333333</v>
      </c>
      <c r="D26" s="50">
        <f>D10</f>
        <v>50.4375</v>
      </c>
      <c r="E26" s="50">
        <f>SUM(E17:E25)</f>
        <v>50.437499999999993</v>
      </c>
      <c r="F26" s="75">
        <f>SUM(F17:F25)</f>
        <v>0.99999999999999989</v>
      </c>
    </row>
    <row r="27" spans="1:6" ht="6.75" customHeight="1">
      <c r="A27" s="165"/>
      <c r="B27" s="165"/>
      <c r="C27" s="165"/>
      <c r="D27" s="165"/>
      <c r="E27" s="165"/>
      <c r="F27" s="165"/>
    </row>
    <row r="28" spans="1:6" ht="13.9" customHeight="1">
      <c r="A28" s="166"/>
      <c r="B28" s="166"/>
      <c r="C28" s="166"/>
      <c r="D28" s="166"/>
      <c r="E28" s="166"/>
      <c r="F28" s="166"/>
    </row>
    <row r="29" spans="1:6" ht="16.5" customHeight="1">
      <c r="A29" s="166"/>
      <c r="B29" s="166"/>
      <c r="C29" s="166"/>
      <c r="D29" s="166"/>
      <c r="E29" s="166"/>
      <c r="F29" s="166"/>
    </row>
    <row r="30" spans="1:6" ht="16.5" customHeight="1">
      <c r="A30" s="166"/>
      <c r="B30" s="166"/>
      <c r="C30" s="166"/>
      <c r="D30" s="166"/>
      <c r="E30" s="166"/>
      <c r="F30" s="166"/>
    </row>
    <row r="31" spans="1:6" ht="16.5" customHeight="1">
      <c r="A31" s="60"/>
      <c r="B31" s="60"/>
      <c r="C31" s="60"/>
      <c r="D31" s="60"/>
      <c r="E31" s="60"/>
      <c r="F31" s="60"/>
    </row>
    <row r="32" spans="1:6" ht="13.9" customHeight="1">
      <c r="A32" s="51"/>
      <c r="B32" s="51"/>
      <c r="C32" s="51"/>
      <c r="D32" s="51"/>
      <c r="E32" s="51"/>
      <c r="F32" s="51"/>
    </row>
    <row r="33" spans="1:11" ht="15.6">
      <c r="A33" s="113" t="s">
        <v>180</v>
      </c>
      <c r="B33" s="114"/>
      <c r="C33" s="114"/>
      <c r="D33" s="114"/>
      <c r="E33" s="114"/>
      <c r="F33" s="115"/>
      <c r="G33" s="52"/>
      <c r="H33" s="52"/>
      <c r="I33" s="52"/>
      <c r="J33" s="52"/>
      <c r="K33" s="52"/>
    </row>
    <row r="34" spans="1:11" ht="15.75" customHeight="1">
      <c r="A34" s="184" t="s">
        <v>212</v>
      </c>
      <c r="B34" s="185"/>
      <c r="C34" s="185"/>
      <c r="D34" s="185"/>
      <c r="E34" s="185"/>
      <c r="F34" s="53"/>
      <c r="G34" s="54"/>
      <c r="H34" s="54"/>
      <c r="I34" s="54"/>
      <c r="J34" s="54"/>
      <c r="K34" s="55"/>
    </row>
    <row r="35" spans="1:11" ht="15.6">
      <c r="A35" s="184"/>
      <c r="B35" s="185"/>
      <c r="C35" s="185"/>
      <c r="D35" s="185"/>
      <c r="E35" s="185"/>
      <c r="F35" s="53"/>
      <c r="G35" s="54"/>
      <c r="H35" s="54"/>
      <c r="I35" s="54"/>
      <c r="J35" s="54"/>
      <c r="K35" s="55"/>
    </row>
    <row r="36" spans="1:11" ht="15.6">
      <c r="A36" s="184"/>
      <c r="B36" s="185"/>
      <c r="C36" s="185"/>
      <c r="D36" s="185"/>
      <c r="E36" s="185"/>
      <c r="F36" s="76">
        <f>E26*12*1.5</f>
        <v>907.87499999999977</v>
      </c>
    </row>
    <row r="37" spans="1:11" ht="14.25" customHeight="1">
      <c r="A37" s="186" t="s">
        <v>216</v>
      </c>
      <c r="B37" s="122"/>
      <c r="C37" s="122"/>
      <c r="D37" s="122"/>
      <c r="E37" s="122"/>
      <c r="F37" s="187"/>
      <c r="G37" s="56"/>
      <c r="H37" s="56"/>
      <c r="I37" s="56"/>
      <c r="J37" s="56"/>
      <c r="K37" s="56"/>
    </row>
    <row r="38" spans="1:11" ht="14.25" customHeight="1">
      <c r="A38" s="186"/>
      <c r="B38" s="122"/>
      <c r="C38" s="122"/>
      <c r="D38" s="122"/>
      <c r="E38" s="122"/>
      <c r="F38" s="187"/>
      <c r="G38" s="56"/>
      <c r="H38" s="56"/>
      <c r="I38" s="56"/>
      <c r="J38" s="56"/>
      <c r="K38" s="56"/>
    </row>
    <row r="39" spans="1:11">
      <c r="A39" s="186"/>
      <c r="B39" s="122"/>
      <c r="C39" s="122"/>
      <c r="D39" s="122"/>
      <c r="E39" s="122"/>
      <c r="F39" s="187"/>
    </row>
    <row r="40" spans="1:11">
      <c r="A40" s="186"/>
      <c r="B40" s="122"/>
      <c r="C40" s="122"/>
      <c r="D40" s="122"/>
      <c r="E40" s="122"/>
      <c r="F40" s="187"/>
    </row>
    <row r="41" spans="1:11">
      <c r="A41" s="186"/>
      <c r="B41" s="122"/>
      <c r="C41" s="122"/>
      <c r="D41" s="122"/>
      <c r="E41" s="122"/>
      <c r="F41" s="187"/>
    </row>
    <row r="42" spans="1:11" ht="15.75" customHeight="1">
      <c r="A42" s="181" t="s">
        <v>183</v>
      </c>
      <c r="B42" s="182"/>
      <c r="C42" s="182"/>
      <c r="D42" s="182"/>
      <c r="E42" s="182"/>
      <c r="F42" s="183"/>
      <c r="G42" s="8"/>
    </row>
    <row r="43" spans="1:11" ht="15.6">
      <c r="G43" s="57"/>
      <c r="H43" s="58"/>
      <c r="I43" s="24"/>
      <c r="J43" s="24"/>
      <c r="K43" s="24"/>
    </row>
    <row r="44" spans="1:11" ht="15.6">
      <c r="G44" s="57"/>
      <c r="H44" s="58"/>
      <c r="I44" s="180"/>
      <c r="J44" s="180"/>
      <c r="K44" s="180"/>
    </row>
    <row r="45" spans="1:11" ht="15.6">
      <c r="G45" s="57"/>
      <c r="H45" s="58"/>
      <c r="I45" s="24"/>
      <c r="J45" s="24"/>
      <c r="K45" s="24"/>
    </row>
    <row r="46" spans="1:11" ht="17.45">
      <c r="G46" s="30"/>
      <c r="H46" s="30"/>
      <c r="I46" s="30"/>
      <c r="J46" s="30"/>
      <c r="K46" s="30"/>
    </row>
  </sheetData>
  <sheetProtection algorithmName="SHA-512" hashValue="ovmo5UDwGQ43cbYUBokSj+5wWuVcax4WZIxtt8nmYaairwUlHV2rqB+7MZ5o4B/ciHl7Xr0TtFPIUrFjfxzX0w==" saltValue="TQ5lcrUu5HAH+0oqzSnIBw==" spinCount="100000" sheet="1" formatColumns="0" formatRows="0"/>
  <protectedRanges>
    <protectedRange sqref="D8" name="Percentage"/>
    <protectedRange sqref="B5" name="Troop Data"/>
    <protectedRange sqref="E17:E25" name="Initial Order column"/>
  </protectedRanges>
  <mergeCells count="33">
    <mergeCell ref="A34:E36"/>
    <mergeCell ref="A37:F41"/>
    <mergeCell ref="A42:F42"/>
    <mergeCell ref="I44:K44"/>
    <mergeCell ref="A23:B23"/>
    <mergeCell ref="A24:B24"/>
    <mergeCell ref="A25:B25"/>
    <mergeCell ref="A26:B26"/>
    <mergeCell ref="A27:F30"/>
    <mergeCell ref="A33:F33"/>
    <mergeCell ref="A22:B22"/>
    <mergeCell ref="A13:F13"/>
    <mergeCell ref="A14:F14"/>
    <mergeCell ref="A15:B16"/>
    <mergeCell ref="C15:C16"/>
    <mergeCell ref="D15:D16"/>
    <mergeCell ref="E15:E16"/>
    <mergeCell ref="F15:F16"/>
    <mergeCell ref="A17:B17"/>
    <mergeCell ref="A18:B18"/>
    <mergeCell ref="A19:B19"/>
    <mergeCell ref="A20:B20"/>
    <mergeCell ref="A21:B21"/>
    <mergeCell ref="A1:F1"/>
    <mergeCell ref="A2:F2"/>
    <mergeCell ref="A3:F3"/>
    <mergeCell ref="G3:I14"/>
    <mergeCell ref="B4:C4"/>
    <mergeCell ref="D4:E4"/>
    <mergeCell ref="B5:C5"/>
    <mergeCell ref="A7:C7"/>
    <mergeCell ref="A8:C9"/>
    <mergeCell ref="A10:C11"/>
  </mergeCells>
  <pageMargins left="0.7" right="0.7" top="0.75" bottom="0.75" header="0.3" footer="0.3"/>
  <pageSetup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D3658-CFB4-4A74-89CC-61C1E523B248}">
  <sheetPr>
    <pageSetUpPr fitToPage="1"/>
  </sheetPr>
  <dimension ref="A1:K46"/>
  <sheetViews>
    <sheetView zoomScaleNormal="100" zoomScalePageLayoutView="90" workbookViewId="0">
      <selection activeCell="D10" sqref="D10"/>
    </sheetView>
  </sheetViews>
  <sheetFormatPr defaultColWidth="9.125" defaultRowHeight="13.9"/>
  <cols>
    <col min="1" max="1" width="15.375" style="9" customWidth="1"/>
    <col min="2" max="2" width="9.125" style="9" customWidth="1"/>
    <col min="3" max="4" width="15.875" style="9" customWidth="1"/>
    <col min="5" max="5" width="24.25" style="9" customWidth="1"/>
    <col min="6" max="6" width="12" style="9" customWidth="1"/>
    <col min="7" max="16384" width="9.125" style="9"/>
  </cols>
  <sheetData>
    <row r="1" spans="1:9" ht="22.9">
      <c r="A1" s="169" t="s">
        <v>214</v>
      </c>
      <c r="B1" s="170"/>
      <c r="C1" s="170"/>
      <c r="D1" s="170"/>
      <c r="E1" s="170"/>
      <c r="F1" s="170"/>
    </row>
    <row r="2" spans="1:9" ht="22.9">
      <c r="A2" s="171" t="s">
        <v>197</v>
      </c>
      <c r="B2" s="171"/>
      <c r="C2" s="171"/>
      <c r="D2" s="171"/>
      <c r="E2" s="171"/>
      <c r="F2" s="171"/>
      <c r="G2" s="89"/>
    </row>
    <row r="3" spans="1:9" ht="15.75" customHeight="1">
      <c r="A3" s="172" t="s">
        <v>198</v>
      </c>
      <c r="B3" s="172"/>
      <c r="C3" s="172"/>
      <c r="D3" s="172"/>
      <c r="E3" s="172"/>
      <c r="F3" s="172"/>
      <c r="G3" s="178" t="s">
        <v>157</v>
      </c>
      <c r="H3" s="178"/>
      <c r="I3" s="178"/>
    </row>
    <row r="4" spans="1:9" ht="17.45" customHeight="1" thickBot="1">
      <c r="A4" s="61" t="s">
        <v>199</v>
      </c>
      <c r="B4" s="173" t="s">
        <v>217</v>
      </c>
      <c r="C4" s="173"/>
      <c r="D4" s="176" t="s">
        <v>200</v>
      </c>
      <c r="E4" s="177"/>
      <c r="F4" s="33"/>
      <c r="G4" s="178"/>
      <c r="H4" s="178"/>
      <c r="I4" s="178"/>
    </row>
    <row r="5" spans="1:9" ht="21.75" customHeight="1" thickBot="1">
      <c r="A5" s="59" t="s">
        <v>201</v>
      </c>
      <c r="B5" s="200">
        <v>5</v>
      </c>
      <c r="C5" s="201"/>
      <c r="D5" s="34">
        <v>300</v>
      </c>
      <c r="E5" s="36" t="s">
        <v>218</v>
      </c>
      <c r="F5" s="36"/>
      <c r="G5" s="178"/>
      <c r="H5" s="178"/>
      <c r="I5" s="178"/>
    </row>
    <row r="6" spans="1:9">
      <c r="D6" s="35">
        <v>325</v>
      </c>
      <c r="E6" s="36" t="s">
        <v>203</v>
      </c>
      <c r="F6" s="37"/>
      <c r="G6" s="178"/>
      <c r="H6" s="178"/>
      <c r="I6" s="178"/>
    </row>
    <row r="7" spans="1:9" ht="14.45" thickBot="1">
      <c r="A7" s="188"/>
      <c r="B7" s="188"/>
      <c r="C7" s="188"/>
      <c r="D7" s="38"/>
      <c r="E7" s="39"/>
      <c r="G7" s="178"/>
      <c r="H7" s="178"/>
      <c r="I7" s="178"/>
    </row>
    <row r="8" spans="1:9" ht="14.45" thickBot="1">
      <c r="A8" s="189" t="s">
        <v>204</v>
      </c>
      <c r="B8" s="179"/>
      <c r="C8" s="179"/>
      <c r="D8" s="90">
        <v>0.45</v>
      </c>
      <c r="F8" s="40"/>
      <c r="G8" s="178"/>
      <c r="H8" s="178"/>
      <c r="I8" s="178"/>
    </row>
    <row r="9" spans="1:9" ht="31.5" customHeight="1" thickBot="1">
      <c r="A9" s="179"/>
      <c r="B9" s="179"/>
      <c r="C9" s="179"/>
      <c r="D9" s="41"/>
      <c r="E9" s="36"/>
      <c r="G9" s="178"/>
      <c r="H9" s="178"/>
      <c r="I9" s="178"/>
    </row>
    <row r="10" spans="1:9" ht="14.45" thickBot="1">
      <c r="A10" s="179" t="s">
        <v>205</v>
      </c>
      <c r="B10" s="179"/>
      <c r="C10" s="179"/>
      <c r="D10" s="91">
        <f>(D8*D5*B5)/(12)</f>
        <v>56.25</v>
      </c>
      <c r="E10" s="36"/>
      <c r="G10" s="178"/>
      <c r="H10" s="178"/>
      <c r="I10" s="178"/>
    </row>
    <row r="11" spans="1:9">
      <c r="A11" s="179"/>
      <c r="B11" s="179"/>
      <c r="C11" s="179"/>
      <c r="D11" s="41"/>
      <c r="E11" s="36"/>
      <c r="G11" s="178"/>
      <c r="H11" s="178"/>
      <c r="I11" s="178"/>
    </row>
    <row r="12" spans="1:9">
      <c r="D12" s="37"/>
      <c r="E12" s="42"/>
      <c r="F12" s="42"/>
      <c r="G12" s="178"/>
      <c r="H12" s="178"/>
      <c r="I12" s="178"/>
    </row>
    <row r="13" spans="1:9" ht="15.6">
      <c r="A13" s="190" t="s">
        <v>206</v>
      </c>
      <c r="B13" s="190"/>
      <c r="C13" s="190"/>
      <c r="D13" s="190"/>
      <c r="E13" s="190"/>
      <c r="F13" s="190"/>
      <c r="G13" s="178"/>
      <c r="H13" s="178"/>
      <c r="I13" s="178"/>
    </row>
    <row r="14" spans="1:9" ht="21">
      <c r="A14" s="191" t="s">
        <v>207</v>
      </c>
      <c r="B14" s="191"/>
      <c r="C14" s="191"/>
      <c r="D14" s="191"/>
      <c r="E14" s="191"/>
      <c r="F14" s="191"/>
      <c r="G14" s="178"/>
      <c r="H14" s="178"/>
      <c r="I14" s="178"/>
    </row>
    <row r="15" spans="1:9" ht="13.9" customHeight="1">
      <c r="A15" s="192"/>
      <c r="B15" s="193"/>
      <c r="C15" s="196" t="s">
        <v>208</v>
      </c>
      <c r="D15" s="196" t="s">
        <v>209</v>
      </c>
      <c r="E15" s="198" t="s">
        <v>210</v>
      </c>
      <c r="F15" s="137" t="s">
        <v>211</v>
      </c>
    </row>
    <row r="16" spans="1:9" ht="70.5" customHeight="1">
      <c r="A16" s="194"/>
      <c r="B16" s="195"/>
      <c r="C16" s="197"/>
      <c r="D16" s="197"/>
      <c r="E16" s="199"/>
      <c r="F16" s="137"/>
    </row>
    <row r="17" spans="1:6" ht="15.6">
      <c r="A17" s="146" t="s">
        <v>186</v>
      </c>
      <c r="B17" s="147"/>
      <c r="C17" s="85">
        <f>C26*F17</f>
        <v>6.5</v>
      </c>
      <c r="D17" s="85">
        <f>D8*C17</f>
        <v>2.9250000000000003</v>
      </c>
      <c r="E17" s="43">
        <f t="shared" ref="E17:E25" si="0">D17</f>
        <v>2.9250000000000003</v>
      </c>
      <c r="F17" s="75">
        <v>5.1999999999999998E-2</v>
      </c>
    </row>
    <row r="18" spans="1:6" ht="15.6">
      <c r="A18" s="148" t="s">
        <v>187</v>
      </c>
      <c r="B18" s="149"/>
      <c r="C18" s="86">
        <f>C26*F18</f>
        <v>9.25</v>
      </c>
      <c r="D18" s="86">
        <f>D8*C18</f>
        <v>4.1625000000000005</v>
      </c>
      <c r="E18" s="43">
        <f t="shared" si="0"/>
        <v>4.1625000000000005</v>
      </c>
      <c r="F18" s="75">
        <v>7.3999999999999996E-2</v>
      </c>
    </row>
    <row r="19" spans="1:6" ht="15.6">
      <c r="A19" s="150" t="s">
        <v>188</v>
      </c>
      <c r="B19" s="151"/>
      <c r="C19" s="87">
        <f>C26*F19</f>
        <v>12.625</v>
      </c>
      <c r="D19" s="87">
        <f>D8*C19</f>
        <v>5.6812500000000004</v>
      </c>
      <c r="E19" s="43">
        <f t="shared" si="0"/>
        <v>5.6812500000000004</v>
      </c>
      <c r="F19" s="75">
        <v>0.10100000000000001</v>
      </c>
    </row>
    <row r="20" spans="1:6" ht="15.6">
      <c r="A20" s="152" t="s">
        <v>189</v>
      </c>
      <c r="B20" s="153"/>
      <c r="C20" s="44">
        <f>C26*F20</f>
        <v>7.625</v>
      </c>
      <c r="D20" s="44">
        <f>D8*C20</f>
        <v>3.4312499999999999</v>
      </c>
      <c r="E20" s="43">
        <f t="shared" si="0"/>
        <v>3.4312499999999999</v>
      </c>
      <c r="F20" s="75">
        <v>6.0999999999999999E-2</v>
      </c>
    </row>
    <row r="21" spans="1:6" ht="15.6">
      <c r="A21" s="154" t="s">
        <v>190</v>
      </c>
      <c r="B21" s="155"/>
      <c r="C21" s="88">
        <f>C26*F21</f>
        <v>28.75</v>
      </c>
      <c r="D21" s="88">
        <f>D8*C21</f>
        <v>12.9375</v>
      </c>
      <c r="E21" s="43">
        <f t="shared" si="0"/>
        <v>12.9375</v>
      </c>
      <c r="F21" s="75">
        <v>0.23</v>
      </c>
    </row>
    <row r="22" spans="1:6" ht="15.6">
      <c r="A22" s="156" t="s">
        <v>191</v>
      </c>
      <c r="B22" s="157"/>
      <c r="C22" s="45">
        <f>C26*F22</f>
        <v>24.25</v>
      </c>
      <c r="D22" s="45">
        <f>D8*C22</f>
        <v>10.9125</v>
      </c>
      <c r="E22" s="43">
        <f t="shared" si="0"/>
        <v>10.9125</v>
      </c>
      <c r="F22" s="75">
        <v>0.19400000000000001</v>
      </c>
    </row>
    <row r="23" spans="1:6" ht="15.6">
      <c r="A23" s="158" t="s">
        <v>192</v>
      </c>
      <c r="B23" s="159"/>
      <c r="C23" s="46">
        <f>C26*F23</f>
        <v>24.5</v>
      </c>
      <c r="D23" s="46">
        <f>D8*C23</f>
        <v>11.025</v>
      </c>
      <c r="E23" s="43">
        <f t="shared" si="0"/>
        <v>11.025</v>
      </c>
      <c r="F23" s="75">
        <v>0.19600000000000001</v>
      </c>
    </row>
    <row r="24" spans="1:6" ht="15.6">
      <c r="A24" s="160" t="s">
        <v>193</v>
      </c>
      <c r="B24" s="160"/>
      <c r="C24" s="47">
        <f>C26*F24</f>
        <v>8.375</v>
      </c>
      <c r="D24" s="47">
        <f>D8*C24</f>
        <v>3.7687500000000003</v>
      </c>
      <c r="E24" s="43">
        <f t="shared" si="0"/>
        <v>3.7687500000000003</v>
      </c>
      <c r="F24" s="75">
        <v>6.7000000000000004E-2</v>
      </c>
    </row>
    <row r="25" spans="1:6" ht="16.149999999999999" thickBot="1">
      <c r="A25" s="161" t="s">
        <v>194</v>
      </c>
      <c r="B25" s="162"/>
      <c r="C25" s="48">
        <f>C26*F25</f>
        <v>3.125</v>
      </c>
      <c r="D25" s="48">
        <f>D8*C25</f>
        <v>1.40625</v>
      </c>
      <c r="E25" s="49">
        <f t="shared" si="0"/>
        <v>1.40625</v>
      </c>
      <c r="F25" s="75">
        <v>2.5000000000000001E-2</v>
      </c>
    </row>
    <row r="26" spans="1:6" ht="28.5" customHeight="1">
      <c r="A26" s="167" t="s">
        <v>195</v>
      </c>
      <c r="B26" s="168"/>
      <c r="C26" s="50">
        <f>(B5*D5)/(12)</f>
        <v>125</v>
      </c>
      <c r="D26" s="50">
        <f>D10</f>
        <v>56.25</v>
      </c>
      <c r="E26" s="50">
        <f>SUM(E17:E25)</f>
        <v>56.249999999999993</v>
      </c>
      <c r="F26" s="75">
        <f>SUM(F17:F25)</f>
        <v>0.99999999999999989</v>
      </c>
    </row>
    <row r="27" spans="1:6" ht="6.75" customHeight="1">
      <c r="A27" s="165"/>
      <c r="B27" s="165"/>
      <c r="C27" s="165"/>
      <c r="D27" s="165"/>
      <c r="E27" s="165"/>
      <c r="F27" s="165"/>
    </row>
    <row r="28" spans="1:6" ht="13.9" customHeight="1">
      <c r="A28" s="166"/>
      <c r="B28" s="166"/>
      <c r="C28" s="166"/>
      <c r="D28" s="166"/>
      <c r="E28" s="166"/>
      <c r="F28" s="166"/>
    </row>
    <row r="29" spans="1:6" ht="16.5" customHeight="1">
      <c r="A29" s="166"/>
      <c r="B29" s="166"/>
      <c r="C29" s="166"/>
      <c r="D29" s="166"/>
      <c r="E29" s="166"/>
      <c r="F29" s="166"/>
    </row>
    <row r="30" spans="1:6" ht="16.5" customHeight="1">
      <c r="A30" s="166"/>
      <c r="B30" s="166"/>
      <c r="C30" s="166"/>
      <c r="D30" s="166"/>
      <c r="E30" s="166"/>
      <c r="F30" s="166"/>
    </row>
    <row r="31" spans="1:6" ht="16.5" customHeight="1">
      <c r="A31" s="60"/>
      <c r="B31" s="60"/>
      <c r="C31" s="60"/>
      <c r="D31" s="60"/>
      <c r="E31" s="60"/>
      <c r="F31" s="60"/>
    </row>
    <row r="32" spans="1:6" ht="13.9" customHeight="1">
      <c r="A32" s="51"/>
      <c r="B32" s="51"/>
      <c r="C32" s="51"/>
      <c r="D32" s="51"/>
      <c r="E32" s="51"/>
      <c r="F32" s="51"/>
    </row>
    <row r="33" spans="1:11" ht="15.6">
      <c r="A33" s="113" t="s">
        <v>180</v>
      </c>
      <c r="B33" s="114"/>
      <c r="C33" s="114"/>
      <c r="D33" s="114"/>
      <c r="E33" s="114"/>
      <c r="F33" s="115"/>
      <c r="G33" s="52"/>
      <c r="H33" s="52"/>
      <c r="I33" s="52"/>
      <c r="J33" s="52"/>
      <c r="K33" s="52"/>
    </row>
    <row r="34" spans="1:11" ht="15.75" customHeight="1">
      <c r="A34" s="184" t="s">
        <v>212</v>
      </c>
      <c r="B34" s="185"/>
      <c r="C34" s="185"/>
      <c r="D34" s="185"/>
      <c r="E34" s="185"/>
      <c r="F34" s="53"/>
      <c r="G34" s="54"/>
      <c r="H34" s="54"/>
      <c r="I34" s="54"/>
      <c r="J34" s="54"/>
      <c r="K34" s="55"/>
    </row>
    <row r="35" spans="1:11" ht="15.6">
      <c r="A35" s="184"/>
      <c r="B35" s="185"/>
      <c r="C35" s="185"/>
      <c r="D35" s="185"/>
      <c r="E35" s="185"/>
      <c r="F35" s="53"/>
      <c r="G35" s="54"/>
      <c r="H35" s="54"/>
      <c r="I35" s="54"/>
      <c r="J35" s="54"/>
      <c r="K35" s="55"/>
    </row>
    <row r="36" spans="1:11" ht="15.6">
      <c r="A36" s="184"/>
      <c r="B36" s="185"/>
      <c r="C36" s="185"/>
      <c r="D36" s="185"/>
      <c r="E36" s="185"/>
      <c r="F36" s="76">
        <f>E26*12*1.5</f>
        <v>1012.4999999999998</v>
      </c>
    </row>
    <row r="37" spans="1:11" ht="14.25" customHeight="1">
      <c r="A37" s="186" t="s">
        <v>213</v>
      </c>
      <c r="B37" s="122"/>
      <c r="C37" s="122"/>
      <c r="D37" s="122"/>
      <c r="E37" s="122"/>
      <c r="F37" s="187"/>
      <c r="G37" s="56"/>
      <c r="H37" s="56"/>
      <c r="I37" s="56"/>
      <c r="J37" s="56"/>
      <c r="K37" s="56"/>
    </row>
    <row r="38" spans="1:11" ht="14.25" customHeight="1">
      <c r="A38" s="186"/>
      <c r="B38" s="122"/>
      <c r="C38" s="122"/>
      <c r="D38" s="122"/>
      <c r="E38" s="122"/>
      <c r="F38" s="187"/>
      <c r="G38" s="56"/>
      <c r="H38" s="56"/>
      <c r="I38" s="56"/>
      <c r="J38" s="56"/>
      <c r="K38" s="56"/>
    </row>
    <row r="39" spans="1:11">
      <c r="A39" s="186"/>
      <c r="B39" s="122"/>
      <c r="C39" s="122"/>
      <c r="D39" s="122"/>
      <c r="E39" s="122"/>
      <c r="F39" s="187"/>
    </row>
    <row r="40" spans="1:11">
      <c r="A40" s="186"/>
      <c r="B40" s="122"/>
      <c r="C40" s="122"/>
      <c r="D40" s="122"/>
      <c r="E40" s="122"/>
      <c r="F40" s="187"/>
    </row>
    <row r="41" spans="1:11">
      <c r="A41" s="186"/>
      <c r="B41" s="122"/>
      <c r="C41" s="122"/>
      <c r="D41" s="122"/>
      <c r="E41" s="122"/>
      <c r="F41" s="187"/>
    </row>
    <row r="42" spans="1:11" ht="15.75" customHeight="1">
      <c r="A42" s="181" t="s">
        <v>219</v>
      </c>
      <c r="B42" s="182"/>
      <c r="C42" s="182"/>
      <c r="D42" s="182"/>
      <c r="E42" s="182"/>
      <c r="F42" s="183"/>
      <c r="G42" s="8"/>
    </row>
    <row r="43" spans="1:11" ht="15.6">
      <c r="G43" s="57"/>
      <c r="H43" s="58"/>
      <c r="I43" s="24"/>
      <c r="J43" s="24"/>
      <c r="K43" s="24"/>
    </row>
    <row r="44" spans="1:11" ht="15.6">
      <c r="G44" s="57"/>
      <c r="H44" s="58"/>
      <c r="I44" s="180"/>
      <c r="J44" s="180"/>
      <c r="K44" s="180"/>
    </row>
    <row r="45" spans="1:11" ht="15.6">
      <c r="G45" s="57"/>
      <c r="H45" s="58"/>
      <c r="I45" s="24"/>
      <c r="J45" s="24"/>
      <c r="K45" s="24"/>
    </row>
    <row r="46" spans="1:11" ht="17.45">
      <c r="G46" s="30"/>
      <c r="H46" s="30"/>
      <c r="I46" s="30"/>
      <c r="J46" s="30"/>
      <c r="K46" s="30"/>
    </row>
  </sheetData>
  <sheetProtection algorithmName="SHA-512" hashValue="L/1effHzyxjQZWNynbWGpqxNcNe5Hgrlg8gIV0wNxZHG5q5wkE7RztymsHvD7IznKyk0n70yxvx9AROeVvclnA==" saltValue="vMwOU0Wo989WHMsnDezZKw==" spinCount="100000" sheet="1" formatColumns="0" formatRows="0"/>
  <protectedRanges>
    <protectedRange sqref="D8" name="Percentage"/>
    <protectedRange sqref="B5" name="Troop Data"/>
    <protectedRange sqref="E17:E25" name="Initial Order column"/>
  </protectedRanges>
  <mergeCells count="33">
    <mergeCell ref="A34:E36"/>
    <mergeCell ref="A37:F41"/>
    <mergeCell ref="A42:F42"/>
    <mergeCell ref="I44:K44"/>
    <mergeCell ref="A23:B23"/>
    <mergeCell ref="A24:B24"/>
    <mergeCell ref="A25:B25"/>
    <mergeCell ref="A26:B26"/>
    <mergeCell ref="A27:F30"/>
    <mergeCell ref="A33:F33"/>
    <mergeCell ref="A22:B22"/>
    <mergeCell ref="A13:F13"/>
    <mergeCell ref="A14:F14"/>
    <mergeCell ref="A15:B16"/>
    <mergeCell ref="C15:C16"/>
    <mergeCell ref="D15:D16"/>
    <mergeCell ref="E15:E16"/>
    <mergeCell ref="F15:F16"/>
    <mergeCell ref="A17:B17"/>
    <mergeCell ref="A18:B18"/>
    <mergeCell ref="A19:B19"/>
    <mergeCell ref="A20:B20"/>
    <mergeCell ref="A21:B21"/>
    <mergeCell ref="A1:F1"/>
    <mergeCell ref="A2:F2"/>
    <mergeCell ref="A3:F3"/>
    <mergeCell ref="G3:I14"/>
    <mergeCell ref="B4:C4"/>
    <mergeCell ref="D4:E4"/>
    <mergeCell ref="B5:C5"/>
    <mergeCell ref="A7:C7"/>
    <mergeCell ref="A8:C9"/>
    <mergeCell ref="A10:C11"/>
  </mergeCells>
  <pageMargins left="0.7" right="0.7" top="0.75" bottom="0.75" header="0.3" footer="0.3"/>
  <pageSetup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386FF-E16B-4DEB-999C-D49CAB525BFF}">
  <sheetPr>
    <pageSetUpPr fitToPage="1"/>
  </sheetPr>
  <dimension ref="A1:K46"/>
  <sheetViews>
    <sheetView zoomScaleNormal="100" zoomScalePageLayoutView="90" workbookViewId="0">
      <selection activeCell="D10" sqref="D10"/>
    </sheetView>
  </sheetViews>
  <sheetFormatPr defaultColWidth="9.125" defaultRowHeight="13.9"/>
  <cols>
    <col min="1" max="1" width="15.375" style="9" customWidth="1"/>
    <col min="2" max="2" width="9.125" style="9" customWidth="1"/>
    <col min="3" max="4" width="15.875" style="9" customWidth="1"/>
    <col min="5" max="5" width="24.25" style="9" customWidth="1"/>
    <col min="6" max="6" width="12" style="9" customWidth="1"/>
    <col min="7" max="16384" width="9.125" style="9"/>
  </cols>
  <sheetData>
    <row r="1" spans="1:9" ht="22.9">
      <c r="A1" s="169" t="s">
        <v>220</v>
      </c>
      <c r="B1" s="170"/>
      <c r="C1" s="170"/>
      <c r="D1" s="170"/>
      <c r="E1" s="170"/>
      <c r="F1" s="170"/>
    </row>
    <row r="2" spans="1:9" ht="22.9">
      <c r="A2" s="171" t="s">
        <v>197</v>
      </c>
      <c r="B2" s="171"/>
      <c r="C2" s="171"/>
      <c r="D2" s="171"/>
      <c r="E2" s="171"/>
      <c r="F2" s="171"/>
      <c r="G2" s="89"/>
    </row>
    <row r="3" spans="1:9" ht="15.75" customHeight="1">
      <c r="A3" s="172" t="s">
        <v>198</v>
      </c>
      <c r="B3" s="172"/>
      <c r="C3" s="172"/>
      <c r="D3" s="172"/>
      <c r="E3" s="172"/>
      <c r="F3" s="172"/>
      <c r="G3" s="178" t="s">
        <v>157</v>
      </c>
      <c r="H3" s="178"/>
      <c r="I3" s="178"/>
    </row>
    <row r="4" spans="1:9" ht="17.45" customHeight="1" thickBot="1">
      <c r="A4" s="61" t="s">
        <v>199</v>
      </c>
      <c r="B4" s="173" t="s">
        <v>40</v>
      </c>
      <c r="C4" s="173"/>
      <c r="D4" s="176" t="s">
        <v>200</v>
      </c>
      <c r="E4" s="177"/>
      <c r="F4" s="33"/>
      <c r="G4" s="178"/>
      <c r="H4" s="178"/>
      <c r="I4" s="178"/>
    </row>
    <row r="5" spans="1:9" ht="21.75" customHeight="1" thickBot="1">
      <c r="A5" s="59" t="s">
        <v>201</v>
      </c>
      <c r="B5" s="200">
        <v>5</v>
      </c>
      <c r="C5" s="201"/>
      <c r="D5" s="34">
        <v>344</v>
      </c>
      <c r="E5" s="36" t="s">
        <v>221</v>
      </c>
      <c r="F5" s="36"/>
      <c r="G5" s="178"/>
      <c r="H5" s="178"/>
      <c r="I5" s="178"/>
    </row>
    <row r="6" spans="1:9">
      <c r="D6" s="35">
        <v>325</v>
      </c>
      <c r="E6" s="36" t="s">
        <v>203</v>
      </c>
      <c r="F6" s="37"/>
      <c r="G6" s="178"/>
      <c r="H6" s="178"/>
      <c r="I6" s="178"/>
    </row>
    <row r="7" spans="1:9" ht="14.45" thickBot="1">
      <c r="A7" s="188"/>
      <c r="B7" s="188"/>
      <c r="C7" s="188"/>
      <c r="D7" s="38"/>
      <c r="E7" s="39"/>
      <c r="G7" s="178"/>
      <c r="H7" s="178"/>
      <c r="I7" s="178"/>
    </row>
    <row r="8" spans="1:9" ht="14.45" thickBot="1">
      <c r="A8" s="189" t="s">
        <v>204</v>
      </c>
      <c r="B8" s="179"/>
      <c r="C8" s="179"/>
      <c r="D8" s="90">
        <v>0.45</v>
      </c>
      <c r="F8" s="40"/>
      <c r="G8" s="178"/>
      <c r="H8" s="178"/>
      <c r="I8" s="178"/>
    </row>
    <row r="9" spans="1:9" ht="31.5" customHeight="1" thickBot="1">
      <c r="A9" s="179"/>
      <c r="B9" s="179"/>
      <c r="C9" s="179"/>
      <c r="D9" s="41"/>
      <c r="E9" s="36"/>
      <c r="G9" s="178"/>
      <c r="H9" s="178"/>
      <c r="I9" s="178"/>
    </row>
    <row r="10" spans="1:9" ht="14.45" thickBot="1">
      <c r="A10" s="179" t="s">
        <v>205</v>
      </c>
      <c r="B10" s="179"/>
      <c r="C10" s="179"/>
      <c r="D10" s="91">
        <f>(D8*D5*B5)/(12)</f>
        <v>64.5</v>
      </c>
      <c r="E10" s="36"/>
      <c r="G10" s="178"/>
      <c r="H10" s="178"/>
      <c r="I10" s="178"/>
    </row>
    <row r="11" spans="1:9">
      <c r="A11" s="179"/>
      <c r="B11" s="179"/>
      <c r="C11" s="179"/>
      <c r="D11" s="41"/>
      <c r="E11" s="36"/>
      <c r="G11" s="178"/>
      <c r="H11" s="178"/>
      <c r="I11" s="178"/>
    </row>
    <row r="12" spans="1:9">
      <c r="D12" s="37"/>
      <c r="E12" s="42"/>
      <c r="F12" s="42"/>
      <c r="G12" s="178"/>
      <c r="H12" s="178"/>
      <c r="I12" s="178"/>
    </row>
    <row r="13" spans="1:9" ht="15.6">
      <c r="A13" s="190" t="s">
        <v>206</v>
      </c>
      <c r="B13" s="190"/>
      <c r="C13" s="190"/>
      <c r="D13" s="190"/>
      <c r="E13" s="190"/>
      <c r="F13" s="190"/>
      <c r="G13" s="178"/>
      <c r="H13" s="178"/>
      <c r="I13" s="178"/>
    </row>
    <row r="14" spans="1:9" ht="21">
      <c r="A14" s="191" t="s">
        <v>207</v>
      </c>
      <c r="B14" s="191"/>
      <c r="C14" s="191"/>
      <c r="D14" s="191"/>
      <c r="E14" s="191"/>
      <c r="F14" s="191"/>
      <c r="G14" s="178"/>
      <c r="H14" s="178"/>
      <c r="I14" s="178"/>
    </row>
    <row r="15" spans="1:9" ht="13.9" customHeight="1">
      <c r="A15" s="192"/>
      <c r="B15" s="193"/>
      <c r="C15" s="196" t="s">
        <v>208</v>
      </c>
      <c r="D15" s="196" t="s">
        <v>209</v>
      </c>
      <c r="E15" s="198" t="s">
        <v>210</v>
      </c>
      <c r="F15" s="137" t="s">
        <v>211</v>
      </c>
    </row>
    <row r="16" spans="1:9" ht="70.5" customHeight="1">
      <c r="A16" s="194"/>
      <c r="B16" s="195"/>
      <c r="C16" s="197"/>
      <c r="D16" s="197"/>
      <c r="E16" s="199"/>
      <c r="F16" s="137"/>
    </row>
    <row r="17" spans="1:6" ht="15.6">
      <c r="A17" s="146" t="s">
        <v>186</v>
      </c>
      <c r="B17" s="147"/>
      <c r="C17" s="85">
        <f>C26*F17</f>
        <v>7.4533333333333331</v>
      </c>
      <c r="D17" s="85">
        <f>D8*C17</f>
        <v>3.3540000000000001</v>
      </c>
      <c r="E17" s="43">
        <f t="shared" ref="E17:E25" si="0">D17</f>
        <v>3.3540000000000001</v>
      </c>
      <c r="F17" s="75">
        <v>5.1999999999999998E-2</v>
      </c>
    </row>
    <row r="18" spans="1:6" ht="15.6">
      <c r="A18" s="148" t="s">
        <v>187</v>
      </c>
      <c r="B18" s="149"/>
      <c r="C18" s="86">
        <f>C26*F18</f>
        <v>10.606666666666667</v>
      </c>
      <c r="D18" s="86">
        <f>D8*C18</f>
        <v>4.7730000000000006</v>
      </c>
      <c r="E18" s="43">
        <f t="shared" si="0"/>
        <v>4.7730000000000006</v>
      </c>
      <c r="F18" s="75">
        <v>7.3999999999999996E-2</v>
      </c>
    </row>
    <row r="19" spans="1:6" ht="15.6">
      <c r="A19" s="150" t="s">
        <v>188</v>
      </c>
      <c r="B19" s="151"/>
      <c r="C19" s="87">
        <f>C26*F19</f>
        <v>14.476666666666668</v>
      </c>
      <c r="D19" s="87">
        <f>D8*C19</f>
        <v>6.5145000000000008</v>
      </c>
      <c r="E19" s="43">
        <f t="shared" si="0"/>
        <v>6.5145000000000008</v>
      </c>
      <c r="F19" s="75">
        <v>0.10100000000000001</v>
      </c>
    </row>
    <row r="20" spans="1:6" ht="15.6">
      <c r="A20" s="152" t="s">
        <v>189</v>
      </c>
      <c r="B20" s="153"/>
      <c r="C20" s="44">
        <f>C26*F20</f>
        <v>8.7433333333333341</v>
      </c>
      <c r="D20" s="44">
        <f>D8*C20</f>
        <v>3.9345000000000003</v>
      </c>
      <c r="E20" s="43">
        <f t="shared" si="0"/>
        <v>3.9345000000000003</v>
      </c>
      <c r="F20" s="75">
        <v>6.0999999999999999E-2</v>
      </c>
    </row>
    <row r="21" spans="1:6" ht="15.6">
      <c r="A21" s="154" t="s">
        <v>190</v>
      </c>
      <c r="B21" s="155"/>
      <c r="C21" s="88">
        <f>C26*F21</f>
        <v>32.966666666666669</v>
      </c>
      <c r="D21" s="88">
        <f>D8*C21</f>
        <v>14.835000000000001</v>
      </c>
      <c r="E21" s="43">
        <f t="shared" si="0"/>
        <v>14.835000000000001</v>
      </c>
      <c r="F21" s="75">
        <v>0.23</v>
      </c>
    </row>
    <row r="22" spans="1:6" ht="15.6">
      <c r="A22" s="156" t="s">
        <v>191</v>
      </c>
      <c r="B22" s="157"/>
      <c r="C22" s="45">
        <f>C26*F22</f>
        <v>27.806666666666668</v>
      </c>
      <c r="D22" s="45">
        <f>D8*C22</f>
        <v>12.513000000000002</v>
      </c>
      <c r="E22" s="43">
        <f t="shared" si="0"/>
        <v>12.513000000000002</v>
      </c>
      <c r="F22" s="75">
        <v>0.19400000000000001</v>
      </c>
    </row>
    <row r="23" spans="1:6" ht="15.6">
      <c r="A23" s="158" t="s">
        <v>192</v>
      </c>
      <c r="B23" s="159"/>
      <c r="C23" s="46">
        <f>C26*F23</f>
        <v>28.093333333333337</v>
      </c>
      <c r="D23" s="46">
        <f>D8*C23</f>
        <v>12.642000000000001</v>
      </c>
      <c r="E23" s="43">
        <f t="shared" si="0"/>
        <v>12.642000000000001</v>
      </c>
      <c r="F23" s="75">
        <v>0.19600000000000001</v>
      </c>
    </row>
    <row r="24" spans="1:6" ht="15.6">
      <c r="A24" s="160" t="s">
        <v>193</v>
      </c>
      <c r="B24" s="160"/>
      <c r="C24" s="47">
        <f>C26*F24</f>
        <v>9.6033333333333353</v>
      </c>
      <c r="D24" s="47">
        <f>D8*C24</f>
        <v>4.3215000000000012</v>
      </c>
      <c r="E24" s="43">
        <f t="shared" si="0"/>
        <v>4.3215000000000012</v>
      </c>
      <c r="F24" s="75">
        <v>6.7000000000000004E-2</v>
      </c>
    </row>
    <row r="25" spans="1:6" ht="16.149999999999999" thickBot="1">
      <c r="A25" s="161" t="s">
        <v>194</v>
      </c>
      <c r="B25" s="162"/>
      <c r="C25" s="48">
        <f>C26*F25</f>
        <v>3.5833333333333339</v>
      </c>
      <c r="D25" s="48">
        <f>D8*C25</f>
        <v>1.6125000000000003</v>
      </c>
      <c r="E25" s="49">
        <f t="shared" si="0"/>
        <v>1.6125000000000003</v>
      </c>
      <c r="F25" s="75">
        <v>2.5000000000000001E-2</v>
      </c>
    </row>
    <row r="26" spans="1:6" ht="28.5" customHeight="1">
      <c r="A26" s="167" t="s">
        <v>195</v>
      </c>
      <c r="B26" s="168"/>
      <c r="C26" s="50">
        <f>(B5*D5)/(12)</f>
        <v>143.33333333333334</v>
      </c>
      <c r="D26" s="50">
        <f>D10</f>
        <v>64.5</v>
      </c>
      <c r="E26" s="50">
        <f>SUM(E17:E25)</f>
        <v>64.500000000000014</v>
      </c>
      <c r="F26" s="75">
        <f>SUM(F17:F25)</f>
        <v>0.99999999999999989</v>
      </c>
    </row>
    <row r="27" spans="1:6" ht="6.75" customHeight="1">
      <c r="A27" s="165"/>
      <c r="B27" s="165"/>
      <c r="C27" s="165"/>
      <c r="D27" s="165"/>
      <c r="E27" s="165"/>
      <c r="F27" s="165"/>
    </row>
    <row r="28" spans="1:6" ht="13.9" customHeight="1">
      <c r="A28" s="166"/>
      <c r="B28" s="166"/>
      <c r="C28" s="166"/>
      <c r="D28" s="166"/>
      <c r="E28" s="166"/>
      <c r="F28" s="166"/>
    </row>
    <row r="29" spans="1:6" ht="16.5" customHeight="1">
      <c r="A29" s="166"/>
      <c r="B29" s="166"/>
      <c r="C29" s="166"/>
      <c r="D29" s="166"/>
      <c r="E29" s="166"/>
      <c r="F29" s="166"/>
    </row>
    <row r="30" spans="1:6" ht="16.5" customHeight="1">
      <c r="A30" s="166"/>
      <c r="B30" s="166"/>
      <c r="C30" s="166"/>
      <c r="D30" s="166"/>
      <c r="E30" s="166"/>
      <c r="F30" s="166"/>
    </row>
    <row r="31" spans="1:6" ht="16.5" customHeight="1">
      <c r="A31" s="60"/>
      <c r="B31" s="60"/>
      <c r="C31" s="60"/>
      <c r="D31" s="60"/>
      <c r="E31" s="60"/>
      <c r="F31" s="60"/>
    </row>
    <row r="32" spans="1:6" ht="13.9" customHeight="1">
      <c r="A32" s="51"/>
      <c r="B32" s="51"/>
      <c r="C32" s="51"/>
      <c r="D32" s="51"/>
      <c r="E32" s="51"/>
      <c r="F32" s="51"/>
    </row>
    <row r="33" spans="1:11" ht="15.6">
      <c r="A33" s="113" t="s">
        <v>180</v>
      </c>
      <c r="B33" s="114"/>
      <c r="C33" s="114"/>
      <c r="D33" s="114"/>
      <c r="E33" s="114"/>
      <c r="F33" s="115"/>
      <c r="G33" s="52"/>
      <c r="H33" s="52"/>
      <c r="I33" s="52"/>
      <c r="J33" s="52"/>
      <c r="K33" s="52"/>
    </row>
    <row r="34" spans="1:11" ht="15.75" customHeight="1">
      <c r="A34" s="184" t="s">
        <v>212</v>
      </c>
      <c r="B34" s="185"/>
      <c r="C34" s="185"/>
      <c r="D34" s="185"/>
      <c r="E34" s="185"/>
      <c r="F34" s="53"/>
      <c r="G34" s="54"/>
      <c r="H34" s="54"/>
      <c r="I34" s="54"/>
      <c r="J34" s="54"/>
      <c r="K34" s="55"/>
    </row>
    <row r="35" spans="1:11" ht="15.6">
      <c r="A35" s="184"/>
      <c r="B35" s="185"/>
      <c r="C35" s="185"/>
      <c r="D35" s="185"/>
      <c r="E35" s="185"/>
      <c r="F35" s="53"/>
      <c r="G35" s="54"/>
      <c r="H35" s="54"/>
      <c r="I35" s="54"/>
      <c r="J35" s="54"/>
      <c r="K35" s="55"/>
    </row>
    <row r="36" spans="1:11" ht="15.6">
      <c r="A36" s="184"/>
      <c r="B36" s="185"/>
      <c r="C36" s="185"/>
      <c r="D36" s="185"/>
      <c r="E36" s="185"/>
      <c r="F36" s="76">
        <f>E26*12*1.5</f>
        <v>1161.0000000000005</v>
      </c>
    </row>
    <row r="37" spans="1:11" ht="14.25" customHeight="1">
      <c r="A37" s="186" t="s">
        <v>222</v>
      </c>
      <c r="B37" s="122"/>
      <c r="C37" s="122"/>
      <c r="D37" s="122"/>
      <c r="E37" s="122"/>
      <c r="F37" s="187"/>
      <c r="G37" s="56"/>
      <c r="H37" s="56"/>
      <c r="I37" s="56"/>
      <c r="J37" s="56"/>
      <c r="K37" s="56"/>
    </row>
    <row r="38" spans="1:11" ht="14.25" customHeight="1">
      <c r="A38" s="186"/>
      <c r="B38" s="122"/>
      <c r="C38" s="122"/>
      <c r="D38" s="122"/>
      <c r="E38" s="122"/>
      <c r="F38" s="187"/>
      <c r="G38" s="56"/>
      <c r="H38" s="56"/>
      <c r="I38" s="56"/>
      <c r="J38" s="56"/>
      <c r="K38" s="56"/>
    </row>
    <row r="39" spans="1:11">
      <c r="A39" s="186"/>
      <c r="B39" s="122"/>
      <c r="C39" s="122"/>
      <c r="D39" s="122"/>
      <c r="E39" s="122"/>
      <c r="F39" s="187"/>
    </row>
    <row r="40" spans="1:11">
      <c r="A40" s="186"/>
      <c r="B40" s="122"/>
      <c r="C40" s="122"/>
      <c r="D40" s="122"/>
      <c r="E40" s="122"/>
      <c r="F40" s="187"/>
    </row>
    <row r="41" spans="1:11">
      <c r="A41" s="186"/>
      <c r="B41" s="122"/>
      <c r="C41" s="122"/>
      <c r="D41" s="122"/>
      <c r="E41" s="122"/>
      <c r="F41" s="187"/>
    </row>
    <row r="42" spans="1:11" ht="15.75" customHeight="1">
      <c r="A42" s="181" t="s">
        <v>183</v>
      </c>
      <c r="B42" s="182"/>
      <c r="C42" s="182"/>
      <c r="D42" s="182"/>
      <c r="E42" s="182"/>
      <c r="F42" s="183"/>
      <c r="G42" s="8"/>
    </row>
    <row r="43" spans="1:11" ht="15.6">
      <c r="G43" s="57"/>
      <c r="H43" s="58"/>
      <c r="I43" s="24"/>
      <c r="J43" s="24"/>
      <c r="K43" s="24"/>
    </row>
    <row r="44" spans="1:11" ht="15.6">
      <c r="G44" s="57"/>
      <c r="H44" s="58"/>
      <c r="I44" s="180"/>
      <c r="J44" s="180"/>
      <c r="K44" s="180"/>
    </row>
    <row r="45" spans="1:11" ht="15.6">
      <c r="G45" s="57"/>
      <c r="H45" s="58"/>
      <c r="I45" s="24"/>
      <c r="J45" s="24"/>
      <c r="K45" s="24"/>
    </row>
    <row r="46" spans="1:11" ht="17.45">
      <c r="G46" s="30"/>
      <c r="H46" s="30"/>
      <c r="I46" s="30"/>
      <c r="J46" s="30"/>
      <c r="K46" s="30"/>
    </row>
  </sheetData>
  <sheetProtection algorithmName="SHA-512" hashValue="HM5FbK4HGBR2HfIIOIRlGqRA+KQJLy3rPK/od8we1wXTRO79Ro/4DY0LKpCBPhBZMXbTdL8C60lgOmaqdA039w==" saltValue="hm58PNqFGuciYI9KhbHaFg==" spinCount="100000" sheet="1" formatColumns="0" formatRows="0"/>
  <protectedRanges>
    <protectedRange sqref="D8" name="Percentages"/>
    <protectedRange sqref="B5" name="Troop Data"/>
    <protectedRange sqref="E17:E25" name="Initial Order column"/>
  </protectedRanges>
  <mergeCells count="33">
    <mergeCell ref="A34:E36"/>
    <mergeCell ref="A37:F41"/>
    <mergeCell ref="A42:F42"/>
    <mergeCell ref="I44:K44"/>
    <mergeCell ref="A23:B23"/>
    <mergeCell ref="A24:B24"/>
    <mergeCell ref="A25:B25"/>
    <mergeCell ref="A26:B26"/>
    <mergeCell ref="A27:F30"/>
    <mergeCell ref="A33:F33"/>
    <mergeCell ref="A22:B22"/>
    <mergeCell ref="A13:F13"/>
    <mergeCell ref="A14:F14"/>
    <mergeCell ref="A15:B16"/>
    <mergeCell ref="C15:C16"/>
    <mergeCell ref="D15:D16"/>
    <mergeCell ref="E15:E16"/>
    <mergeCell ref="F15:F16"/>
    <mergeCell ref="A17:B17"/>
    <mergeCell ref="A18:B18"/>
    <mergeCell ref="A19:B19"/>
    <mergeCell ref="A20:B20"/>
    <mergeCell ref="A21:B21"/>
    <mergeCell ref="A1:F1"/>
    <mergeCell ref="A2:F2"/>
    <mergeCell ref="A3:F3"/>
    <mergeCell ref="G3:I14"/>
    <mergeCell ref="B4:C4"/>
    <mergeCell ref="D4:E4"/>
    <mergeCell ref="B5:C5"/>
    <mergeCell ref="A7:C7"/>
    <mergeCell ref="A8:C9"/>
    <mergeCell ref="A10:C11"/>
  </mergeCells>
  <pageMargins left="0.7" right="0.7" top="0.75" bottom="0.75" header="0.3" footer="0.3"/>
  <pageSetup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82D60-74E5-4164-AF9F-A2CF096238D1}">
  <sheetPr>
    <pageSetUpPr fitToPage="1"/>
  </sheetPr>
  <dimension ref="A1:K46"/>
  <sheetViews>
    <sheetView zoomScaleNormal="100" zoomScalePageLayoutView="90" workbookViewId="0">
      <selection activeCell="D11" sqref="D11"/>
    </sheetView>
  </sheetViews>
  <sheetFormatPr defaultColWidth="9.125" defaultRowHeight="13.9"/>
  <cols>
    <col min="1" max="1" width="15.375" style="9" customWidth="1"/>
    <col min="2" max="2" width="9.125" style="9" customWidth="1"/>
    <col min="3" max="4" width="15.875" style="9" customWidth="1"/>
    <col min="5" max="5" width="24.25" style="9" customWidth="1"/>
    <col min="6" max="6" width="12" style="9" customWidth="1"/>
    <col min="7" max="16384" width="9.125" style="9"/>
  </cols>
  <sheetData>
    <row r="1" spans="1:9" ht="22.9">
      <c r="A1" s="104" t="s">
        <v>223</v>
      </c>
    </row>
    <row r="2" spans="1:9" ht="22.9">
      <c r="A2" s="171" t="s">
        <v>197</v>
      </c>
      <c r="B2" s="171"/>
      <c r="C2" s="171"/>
      <c r="D2" s="171"/>
      <c r="E2" s="171"/>
      <c r="F2" s="171"/>
      <c r="G2" s="89"/>
    </row>
    <row r="3" spans="1:9" ht="15.75" customHeight="1">
      <c r="A3" s="172" t="s">
        <v>198</v>
      </c>
      <c r="B3" s="172"/>
      <c r="C3" s="172"/>
      <c r="D3" s="172"/>
      <c r="E3" s="172"/>
      <c r="F3" s="172"/>
      <c r="G3" s="178" t="s">
        <v>157</v>
      </c>
      <c r="H3" s="178"/>
      <c r="I3" s="178"/>
    </row>
    <row r="4" spans="1:9" ht="17.45" customHeight="1" thickBot="1">
      <c r="A4" s="61" t="s">
        <v>199</v>
      </c>
      <c r="B4" s="173" t="s">
        <v>224</v>
      </c>
      <c r="C4" s="173"/>
      <c r="D4" s="176" t="s">
        <v>200</v>
      </c>
      <c r="E4" s="177"/>
      <c r="F4" s="33"/>
      <c r="G4" s="178"/>
      <c r="H4" s="178"/>
      <c r="I4" s="178"/>
    </row>
    <row r="5" spans="1:9" ht="21.75" customHeight="1" thickBot="1">
      <c r="A5" s="59" t="s">
        <v>201</v>
      </c>
      <c r="B5" s="200">
        <v>5</v>
      </c>
      <c r="C5" s="201"/>
      <c r="D5" s="34">
        <v>341</v>
      </c>
      <c r="E5" s="36" t="s">
        <v>225</v>
      </c>
      <c r="F5" s="36"/>
      <c r="G5" s="178"/>
      <c r="H5" s="178"/>
      <c r="I5" s="178"/>
    </row>
    <row r="6" spans="1:9">
      <c r="D6" s="35">
        <v>325</v>
      </c>
      <c r="E6" s="36" t="s">
        <v>203</v>
      </c>
      <c r="F6" s="37"/>
      <c r="G6" s="178"/>
      <c r="H6" s="178"/>
      <c r="I6" s="178"/>
    </row>
    <row r="7" spans="1:9" ht="14.45" thickBot="1">
      <c r="A7" s="188"/>
      <c r="B7" s="188"/>
      <c r="C7" s="188"/>
      <c r="D7" s="38"/>
      <c r="E7" s="39"/>
      <c r="G7" s="178"/>
      <c r="H7" s="178"/>
      <c r="I7" s="178"/>
    </row>
    <row r="8" spans="1:9" ht="14.45" thickBot="1">
      <c r="A8" s="189" t="s">
        <v>204</v>
      </c>
      <c r="B8" s="179"/>
      <c r="C8" s="179"/>
      <c r="D8" s="90">
        <v>0.45</v>
      </c>
      <c r="F8" s="40"/>
      <c r="G8" s="178"/>
      <c r="H8" s="178"/>
      <c r="I8" s="178"/>
    </row>
    <row r="9" spans="1:9" ht="31.5" customHeight="1" thickBot="1">
      <c r="A9" s="179"/>
      <c r="B9" s="179"/>
      <c r="C9" s="179"/>
      <c r="D9" s="41"/>
      <c r="E9" s="36"/>
      <c r="G9" s="178"/>
      <c r="H9" s="178"/>
      <c r="I9" s="178"/>
    </row>
    <row r="10" spans="1:9" ht="14.45" thickBot="1">
      <c r="A10" s="179" t="s">
        <v>205</v>
      </c>
      <c r="B10" s="179"/>
      <c r="C10" s="179"/>
      <c r="D10" s="91">
        <f>(D8*D5*B5)/(12)</f>
        <v>63.937500000000007</v>
      </c>
      <c r="E10" s="36"/>
      <c r="G10" s="178"/>
      <c r="H10" s="178"/>
      <c r="I10" s="178"/>
    </row>
    <row r="11" spans="1:9">
      <c r="A11" s="179"/>
      <c r="B11" s="179"/>
      <c r="C11" s="179"/>
      <c r="D11" s="41"/>
      <c r="E11" s="36"/>
      <c r="G11" s="178"/>
      <c r="H11" s="178"/>
      <c r="I11" s="178"/>
    </row>
    <row r="12" spans="1:9">
      <c r="D12" s="37"/>
      <c r="E12" s="42"/>
      <c r="F12" s="42"/>
      <c r="G12" s="178"/>
      <c r="H12" s="178"/>
      <c r="I12" s="178"/>
    </row>
    <row r="13" spans="1:9" ht="15.6">
      <c r="A13" s="190" t="s">
        <v>206</v>
      </c>
      <c r="B13" s="190"/>
      <c r="C13" s="190"/>
      <c r="D13" s="190"/>
      <c r="E13" s="190"/>
      <c r="F13" s="190"/>
      <c r="G13" s="178"/>
      <c r="H13" s="178"/>
      <c r="I13" s="178"/>
    </row>
    <row r="14" spans="1:9" ht="21">
      <c r="A14" s="191" t="s">
        <v>207</v>
      </c>
      <c r="B14" s="191"/>
      <c r="C14" s="191"/>
      <c r="D14" s="191"/>
      <c r="E14" s="191"/>
      <c r="F14" s="191"/>
      <c r="G14" s="178"/>
      <c r="H14" s="178"/>
      <c r="I14" s="178"/>
    </row>
    <row r="15" spans="1:9" ht="13.9" customHeight="1">
      <c r="A15" s="192"/>
      <c r="B15" s="193"/>
      <c r="C15" s="196" t="s">
        <v>208</v>
      </c>
      <c r="D15" s="196" t="s">
        <v>209</v>
      </c>
      <c r="E15" s="198" t="s">
        <v>210</v>
      </c>
      <c r="F15" s="137" t="s">
        <v>211</v>
      </c>
    </row>
    <row r="16" spans="1:9" ht="70.5" customHeight="1">
      <c r="A16" s="194"/>
      <c r="B16" s="195"/>
      <c r="C16" s="197"/>
      <c r="D16" s="197"/>
      <c r="E16" s="199"/>
      <c r="F16" s="137"/>
    </row>
    <row r="17" spans="1:6" ht="15.6">
      <c r="A17" s="146" t="s">
        <v>186</v>
      </c>
      <c r="B17" s="147"/>
      <c r="C17" s="85">
        <f>C26*F17</f>
        <v>7.3883333333333336</v>
      </c>
      <c r="D17" s="85">
        <f>D8*C17</f>
        <v>3.3247500000000003</v>
      </c>
      <c r="E17" s="43">
        <f t="shared" ref="E17:E25" si="0">D17</f>
        <v>3.3247500000000003</v>
      </c>
      <c r="F17" s="75">
        <v>5.1999999999999998E-2</v>
      </c>
    </row>
    <row r="18" spans="1:6" ht="15.6">
      <c r="A18" s="148" t="s">
        <v>187</v>
      </c>
      <c r="B18" s="149"/>
      <c r="C18" s="86">
        <f>C26*F18</f>
        <v>10.514166666666666</v>
      </c>
      <c r="D18" s="86">
        <f>D8*C18</f>
        <v>4.7313749999999999</v>
      </c>
      <c r="E18" s="43">
        <f t="shared" si="0"/>
        <v>4.7313749999999999</v>
      </c>
      <c r="F18" s="75">
        <v>7.3999999999999996E-2</v>
      </c>
    </row>
    <row r="19" spans="1:6" ht="15.6">
      <c r="A19" s="150" t="s">
        <v>188</v>
      </c>
      <c r="B19" s="151"/>
      <c r="C19" s="87">
        <f>C26*F19</f>
        <v>14.350416666666668</v>
      </c>
      <c r="D19" s="87">
        <f>D8*C19</f>
        <v>6.4576875000000005</v>
      </c>
      <c r="E19" s="43">
        <f t="shared" si="0"/>
        <v>6.4576875000000005</v>
      </c>
      <c r="F19" s="75">
        <v>0.10100000000000001</v>
      </c>
    </row>
    <row r="20" spans="1:6" ht="15.6">
      <c r="A20" s="152" t="s">
        <v>189</v>
      </c>
      <c r="B20" s="153"/>
      <c r="C20" s="44">
        <f>C26*F20</f>
        <v>8.6670833333333341</v>
      </c>
      <c r="D20" s="44">
        <f>D8*C20</f>
        <v>3.9001875000000004</v>
      </c>
      <c r="E20" s="43">
        <f t="shared" si="0"/>
        <v>3.9001875000000004</v>
      </c>
      <c r="F20" s="75">
        <v>6.0999999999999999E-2</v>
      </c>
    </row>
    <row r="21" spans="1:6" ht="15.6">
      <c r="A21" s="154" t="s">
        <v>190</v>
      </c>
      <c r="B21" s="155"/>
      <c r="C21" s="88">
        <f>C26*F21</f>
        <v>32.679166666666667</v>
      </c>
      <c r="D21" s="88">
        <f>D8*C21</f>
        <v>14.705625000000001</v>
      </c>
      <c r="E21" s="43">
        <f t="shared" si="0"/>
        <v>14.705625000000001</v>
      </c>
      <c r="F21" s="75">
        <v>0.23</v>
      </c>
    </row>
    <row r="22" spans="1:6" ht="15.6">
      <c r="A22" s="156" t="s">
        <v>191</v>
      </c>
      <c r="B22" s="157"/>
      <c r="C22" s="45">
        <f>C26*F22</f>
        <v>27.564166666666669</v>
      </c>
      <c r="D22" s="45">
        <f>D8*C22</f>
        <v>12.403875000000001</v>
      </c>
      <c r="E22" s="43">
        <f t="shared" si="0"/>
        <v>12.403875000000001</v>
      </c>
      <c r="F22" s="75">
        <v>0.19400000000000001</v>
      </c>
    </row>
    <row r="23" spans="1:6" ht="15.6">
      <c r="A23" s="158" t="s">
        <v>192</v>
      </c>
      <c r="B23" s="159"/>
      <c r="C23" s="46">
        <f>C26*F23</f>
        <v>27.848333333333336</v>
      </c>
      <c r="D23" s="46">
        <f>D8*C23</f>
        <v>12.531750000000002</v>
      </c>
      <c r="E23" s="43">
        <f t="shared" si="0"/>
        <v>12.531750000000002</v>
      </c>
      <c r="F23" s="75">
        <v>0.19600000000000001</v>
      </c>
    </row>
    <row r="24" spans="1:6" ht="15.6">
      <c r="A24" s="160" t="s">
        <v>193</v>
      </c>
      <c r="B24" s="160"/>
      <c r="C24" s="47">
        <f>C26*F24</f>
        <v>9.5195833333333351</v>
      </c>
      <c r="D24" s="47">
        <f>D8*C24</f>
        <v>4.2838125000000007</v>
      </c>
      <c r="E24" s="43">
        <f t="shared" si="0"/>
        <v>4.2838125000000007</v>
      </c>
      <c r="F24" s="75">
        <v>6.7000000000000004E-2</v>
      </c>
    </row>
    <row r="25" spans="1:6" ht="16.149999999999999" thickBot="1">
      <c r="A25" s="161" t="s">
        <v>194</v>
      </c>
      <c r="B25" s="162"/>
      <c r="C25" s="48">
        <f>C26*F25</f>
        <v>3.5520833333333339</v>
      </c>
      <c r="D25" s="48">
        <f>D8*C25</f>
        <v>1.5984375000000004</v>
      </c>
      <c r="E25" s="49">
        <f t="shared" si="0"/>
        <v>1.5984375000000004</v>
      </c>
      <c r="F25" s="75">
        <v>2.5000000000000001E-2</v>
      </c>
    </row>
    <row r="26" spans="1:6" ht="28.5" customHeight="1">
      <c r="A26" s="167" t="s">
        <v>195</v>
      </c>
      <c r="B26" s="168"/>
      <c r="C26" s="50">
        <f>(B5*D5)/(12)</f>
        <v>142.08333333333334</v>
      </c>
      <c r="D26" s="50">
        <f>D10</f>
        <v>63.937500000000007</v>
      </c>
      <c r="E26" s="50">
        <f>SUM(E17:E25)</f>
        <v>63.937500000000007</v>
      </c>
      <c r="F26" s="75">
        <f>SUM(F17:F25)</f>
        <v>0.99999999999999989</v>
      </c>
    </row>
    <row r="27" spans="1:6" ht="6.75" customHeight="1">
      <c r="A27" s="165"/>
      <c r="B27" s="165"/>
      <c r="C27" s="165"/>
      <c r="D27" s="165"/>
      <c r="E27" s="165"/>
      <c r="F27" s="165"/>
    </row>
    <row r="28" spans="1:6" ht="13.9" customHeight="1">
      <c r="A28" s="166"/>
      <c r="B28" s="166"/>
      <c r="C28" s="166"/>
      <c r="D28" s="166"/>
      <c r="E28" s="166"/>
      <c r="F28" s="166"/>
    </row>
    <row r="29" spans="1:6" ht="16.5" customHeight="1">
      <c r="A29" s="166"/>
      <c r="B29" s="166"/>
      <c r="C29" s="166"/>
      <c r="D29" s="166"/>
      <c r="E29" s="166"/>
      <c r="F29" s="166"/>
    </row>
    <row r="30" spans="1:6" ht="16.5" customHeight="1">
      <c r="A30" s="166"/>
      <c r="B30" s="166"/>
      <c r="C30" s="166"/>
      <c r="D30" s="166"/>
      <c r="E30" s="166"/>
      <c r="F30" s="166"/>
    </row>
    <row r="31" spans="1:6" ht="16.5" customHeight="1">
      <c r="A31" s="60"/>
      <c r="B31" s="60"/>
      <c r="C31" s="60"/>
      <c r="D31" s="60"/>
      <c r="E31" s="60"/>
      <c r="F31" s="60"/>
    </row>
    <row r="32" spans="1:6" ht="13.9" customHeight="1">
      <c r="A32" s="51"/>
      <c r="B32" s="51"/>
      <c r="C32" s="51"/>
      <c r="D32" s="51"/>
      <c r="E32" s="51"/>
      <c r="F32" s="51"/>
    </row>
    <row r="33" spans="1:11" ht="15.6">
      <c r="A33" s="113" t="s">
        <v>180</v>
      </c>
      <c r="B33" s="114"/>
      <c r="C33" s="114"/>
      <c r="D33" s="114"/>
      <c r="E33" s="114"/>
      <c r="F33" s="115"/>
      <c r="G33" s="52"/>
      <c r="H33" s="52"/>
      <c r="I33" s="52"/>
      <c r="J33" s="52"/>
      <c r="K33" s="52"/>
    </row>
    <row r="34" spans="1:11" ht="15.75" customHeight="1">
      <c r="A34" s="184" t="s">
        <v>212</v>
      </c>
      <c r="B34" s="185"/>
      <c r="C34" s="185"/>
      <c r="D34" s="185"/>
      <c r="E34" s="185"/>
      <c r="F34" s="53"/>
      <c r="G34" s="54"/>
      <c r="H34" s="54"/>
      <c r="I34" s="54"/>
      <c r="J34" s="54"/>
      <c r="K34" s="55"/>
    </row>
    <row r="35" spans="1:11" ht="15.6">
      <c r="A35" s="184"/>
      <c r="B35" s="185"/>
      <c r="C35" s="185"/>
      <c r="D35" s="185"/>
      <c r="E35" s="185"/>
      <c r="F35" s="53"/>
      <c r="G35" s="54"/>
      <c r="H35" s="54"/>
      <c r="I35" s="54"/>
      <c r="J35" s="54"/>
      <c r="K35" s="55"/>
    </row>
    <row r="36" spans="1:11" ht="15.6">
      <c r="A36" s="184"/>
      <c r="B36" s="185"/>
      <c r="C36" s="185"/>
      <c r="D36" s="185"/>
      <c r="E36" s="185"/>
      <c r="F36" s="76">
        <f>E26*12*1.5</f>
        <v>1150.8750000000002</v>
      </c>
    </row>
    <row r="37" spans="1:11" ht="14.25" customHeight="1">
      <c r="A37" s="186" t="s">
        <v>213</v>
      </c>
      <c r="B37" s="122"/>
      <c r="C37" s="122"/>
      <c r="D37" s="122"/>
      <c r="E37" s="122"/>
      <c r="F37" s="187"/>
      <c r="G37" s="56"/>
      <c r="H37" s="56"/>
      <c r="I37" s="56"/>
      <c r="J37" s="56"/>
      <c r="K37" s="56"/>
    </row>
    <row r="38" spans="1:11" ht="14.25" customHeight="1">
      <c r="A38" s="186"/>
      <c r="B38" s="122"/>
      <c r="C38" s="122"/>
      <c r="D38" s="122"/>
      <c r="E38" s="122"/>
      <c r="F38" s="187"/>
      <c r="G38" s="56"/>
      <c r="H38" s="56"/>
      <c r="I38" s="56"/>
      <c r="J38" s="56"/>
      <c r="K38" s="56"/>
    </row>
    <row r="39" spans="1:11">
      <c r="A39" s="186"/>
      <c r="B39" s="122"/>
      <c r="C39" s="122"/>
      <c r="D39" s="122"/>
      <c r="E39" s="122"/>
      <c r="F39" s="187"/>
    </row>
    <row r="40" spans="1:11">
      <c r="A40" s="186"/>
      <c r="B40" s="122"/>
      <c r="C40" s="122"/>
      <c r="D40" s="122"/>
      <c r="E40" s="122"/>
      <c r="F40" s="187"/>
    </row>
    <row r="41" spans="1:11">
      <c r="A41" s="186"/>
      <c r="B41" s="122"/>
      <c r="C41" s="122"/>
      <c r="D41" s="122"/>
      <c r="E41" s="122"/>
      <c r="F41" s="187"/>
    </row>
    <row r="42" spans="1:11" ht="15.75" customHeight="1">
      <c r="A42" s="181" t="s">
        <v>183</v>
      </c>
      <c r="B42" s="182"/>
      <c r="C42" s="182"/>
      <c r="D42" s="182"/>
      <c r="E42" s="182"/>
      <c r="F42" s="183"/>
      <c r="G42" s="8"/>
    </row>
    <row r="43" spans="1:11" ht="15.6">
      <c r="G43" s="57"/>
      <c r="H43" s="58"/>
      <c r="I43" s="24"/>
      <c r="J43" s="24"/>
      <c r="K43" s="24"/>
    </row>
    <row r="44" spans="1:11" ht="15.6">
      <c r="G44" s="57"/>
      <c r="H44" s="58"/>
      <c r="I44" s="180"/>
      <c r="J44" s="180"/>
      <c r="K44" s="180"/>
    </row>
    <row r="45" spans="1:11" ht="15.6">
      <c r="G45" s="57"/>
      <c r="H45" s="58"/>
      <c r="I45" s="24"/>
      <c r="J45" s="24"/>
      <c r="K45" s="24"/>
    </row>
    <row r="46" spans="1:11" ht="17.45">
      <c r="G46" s="30"/>
      <c r="H46" s="30"/>
      <c r="I46" s="30"/>
      <c r="J46" s="30"/>
      <c r="K46" s="30"/>
    </row>
  </sheetData>
  <sheetProtection algorithmName="SHA-512" hashValue="/6Lcky7J05VuOyBiAcmfJM4XY+EWEhVYLtngpwwe6zdk4RLw/Nf4TC2/84gbbOvCuZJVYVUipy6aw3YUkwCVYw==" saltValue="rk/c+iR8Uk4xMi+33yDz5w==" spinCount="100000" sheet="1" formatColumns="0" formatRows="0"/>
  <protectedRanges>
    <protectedRange sqref="D8" name="Percentages"/>
    <protectedRange sqref="B5" name="Troop Data"/>
    <protectedRange sqref="E17:E25" name="Initial Order column"/>
  </protectedRanges>
  <mergeCells count="32">
    <mergeCell ref="A34:E36"/>
    <mergeCell ref="A37:F41"/>
    <mergeCell ref="A42:F42"/>
    <mergeCell ref="I44:K44"/>
    <mergeCell ref="A23:B23"/>
    <mergeCell ref="A24:B24"/>
    <mergeCell ref="A25:B25"/>
    <mergeCell ref="A26:B26"/>
    <mergeCell ref="A27:F30"/>
    <mergeCell ref="A33:F33"/>
    <mergeCell ref="A22:B22"/>
    <mergeCell ref="A13:F13"/>
    <mergeCell ref="A14:F14"/>
    <mergeCell ref="A15:B16"/>
    <mergeCell ref="C15:C16"/>
    <mergeCell ref="D15:D16"/>
    <mergeCell ref="E15:E16"/>
    <mergeCell ref="F15:F16"/>
    <mergeCell ref="A17:B17"/>
    <mergeCell ref="A18:B18"/>
    <mergeCell ref="A19:B19"/>
    <mergeCell ref="A20:B20"/>
    <mergeCell ref="A21:B21"/>
    <mergeCell ref="A2:F2"/>
    <mergeCell ref="A3:F3"/>
    <mergeCell ref="G3:I14"/>
    <mergeCell ref="B4:C4"/>
    <mergeCell ref="D4:E4"/>
    <mergeCell ref="B5:C5"/>
    <mergeCell ref="A7:C7"/>
    <mergeCell ref="A8:C9"/>
    <mergeCell ref="A10:C11"/>
  </mergeCells>
  <pageMargins left="0.7" right="0.7" top="0.75" bottom="0.75" header="0.3" footer="0.3"/>
  <pageSetup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F5814-0325-4BE4-8EED-EC6262A8D0B8}">
  <sheetPr>
    <pageSetUpPr fitToPage="1"/>
  </sheetPr>
  <dimension ref="A1:K46"/>
  <sheetViews>
    <sheetView zoomScaleNormal="100" zoomScalePageLayoutView="90" workbookViewId="0">
      <selection activeCell="D7" sqref="D7"/>
    </sheetView>
  </sheetViews>
  <sheetFormatPr defaultColWidth="9.125" defaultRowHeight="13.9"/>
  <cols>
    <col min="1" max="1" width="15.375" style="9" customWidth="1"/>
    <col min="2" max="2" width="9.125" style="9" customWidth="1"/>
    <col min="3" max="4" width="15.875" style="9" customWidth="1"/>
    <col min="5" max="5" width="24.25" style="9" customWidth="1"/>
    <col min="6" max="6" width="12" style="9" customWidth="1"/>
    <col min="7" max="16384" width="9.125" style="9"/>
  </cols>
  <sheetData>
    <row r="1" spans="1:9" ht="22.9">
      <c r="A1" s="169" t="s">
        <v>226</v>
      </c>
      <c r="B1" s="170"/>
      <c r="C1" s="170"/>
      <c r="D1" s="170"/>
      <c r="E1" s="170"/>
      <c r="F1" s="170"/>
    </row>
    <row r="2" spans="1:9" ht="22.9">
      <c r="A2" s="171" t="s">
        <v>197</v>
      </c>
      <c r="B2" s="171"/>
      <c r="C2" s="171"/>
      <c r="D2" s="171"/>
      <c r="E2" s="171"/>
      <c r="F2" s="171"/>
      <c r="G2" s="89"/>
    </row>
    <row r="3" spans="1:9" ht="15.75" customHeight="1">
      <c r="A3" s="172" t="s">
        <v>198</v>
      </c>
      <c r="B3" s="172"/>
      <c r="C3" s="172"/>
      <c r="D3" s="172"/>
      <c r="E3" s="172"/>
      <c r="F3" s="172"/>
      <c r="G3" s="178" t="s">
        <v>157</v>
      </c>
      <c r="H3" s="178"/>
      <c r="I3" s="178"/>
    </row>
    <row r="4" spans="1:9" ht="17.45" customHeight="1" thickBot="1">
      <c r="A4" s="61" t="s">
        <v>199</v>
      </c>
      <c r="B4" s="173" t="s">
        <v>227</v>
      </c>
      <c r="C4" s="173"/>
      <c r="D4" s="176" t="s">
        <v>200</v>
      </c>
      <c r="E4" s="177"/>
      <c r="F4" s="33"/>
      <c r="G4" s="178"/>
      <c r="H4" s="178"/>
      <c r="I4" s="178"/>
    </row>
    <row r="5" spans="1:9" ht="21.75" customHeight="1" thickBot="1">
      <c r="A5" s="59" t="s">
        <v>201</v>
      </c>
      <c r="B5" s="200">
        <v>5</v>
      </c>
      <c r="C5" s="201"/>
      <c r="D5" s="34">
        <v>354</v>
      </c>
      <c r="E5" s="36" t="s">
        <v>228</v>
      </c>
      <c r="F5" s="36"/>
      <c r="G5" s="178"/>
      <c r="H5" s="178"/>
      <c r="I5" s="178"/>
    </row>
    <row r="6" spans="1:9">
      <c r="D6" s="35">
        <v>325</v>
      </c>
      <c r="E6" s="36" t="s">
        <v>203</v>
      </c>
      <c r="F6" s="37"/>
      <c r="G6" s="178"/>
      <c r="H6" s="178"/>
      <c r="I6" s="178"/>
    </row>
    <row r="7" spans="1:9" ht="14.45" thickBot="1">
      <c r="A7" s="188"/>
      <c r="B7" s="188"/>
      <c r="C7" s="188"/>
      <c r="D7" s="38"/>
      <c r="E7" s="39"/>
      <c r="G7" s="178"/>
      <c r="H7" s="178"/>
      <c r="I7" s="178"/>
    </row>
    <row r="8" spans="1:9" ht="14.45" thickBot="1">
      <c r="A8" s="189" t="s">
        <v>204</v>
      </c>
      <c r="B8" s="179"/>
      <c r="C8" s="179"/>
      <c r="D8" s="90">
        <v>0.45</v>
      </c>
      <c r="F8" s="40"/>
      <c r="G8" s="178"/>
      <c r="H8" s="178"/>
      <c r="I8" s="178"/>
    </row>
    <row r="9" spans="1:9" ht="31.5" customHeight="1" thickBot="1">
      <c r="A9" s="179"/>
      <c r="B9" s="179"/>
      <c r="C9" s="179"/>
      <c r="D9" s="41"/>
      <c r="E9" s="36"/>
      <c r="G9" s="178"/>
      <c r="H9" s="178"/>
      <c r="I9" s="178"/>
    </row>
    <row r="10" spans="1:9" ht="14.45" thickBot="1">
      <c r="A10" s="179" t="s">
        <v>205</v>
      </c>
      <c r="B10" s="179"/>
      <c r="C10" s="179"/>
      <c r="D10" s="91">
        <f>(D8*D5*B5)/(12)</f>
        <v>66.375</v>
      </c>
      <c r="E10" s="36"/>
      <c r="G10" s="178"/>
      <c r="H10" s="178"/>
      <c r="I10" s="178"/>
    </row>
    <row r="11" spans="1:9">
      <c r="A11" s="179"/>
      <c r="B11" s="179"/>
      <c r="C11" s="179"/>
      <c r="D11" s="41"/>
      <c r="E11" s="36"/>
      <c r="G11" s="178"/>
      <c r="H11" s="178"/>
      <c r="I11" s="178"/>
    </row>
    <row r="12" spans="1:9">
      <c r="D12" s="37"/>
      <c r="E12" s="42"/>
      <c r="F12" s="42"/>
      <c r="G12" s="178"/>
      <c r="H12" s="178"/>
      <c r="I12" s="178"/>
    </row>
    <row r="13" spans="1:9" ht="15.6">
      <c r="A13" s="190" t="s">
        <v>206</v>
      </c>
      <c r="B13" s="190"/>
      <c r="C13" s="190"/>
      <c r="D13" s="190"/>
      <c r="E13" s="190"/>
      <c r="F13" s="190"/>
      <c r="G13" s="178"/>
      <c r="H13" s="178"/>
      <c r="I13" s="178"/>
    </row>
    <row r="14" spans="1:9" ht="21">
      <c r="A14" s="191" t="s">
        <v>207</v>
      </c>
      <c r="B14" s="191"/>
      <c r="C14" s="191"/>
      <c r="D14" s="191"/>
      <c r="E14" s="191"/>
      <c r="F14" s="191"/>
      <c r="G14" s="178"/>
      <c r="H14" s="178"/>
      <c r="I14" s="178"/>
    </row>
    <row r="15" spans="1:9" ht="13.9" customHeight="1">
      <c r="A15" s="192"/>
      <c r="B15" s="193"/>
      <c r="C15" s="196" t="s">
        <v>208</v>
      </c>
      <c r="D15" s="196" t="s">
        <v>209</v>
      </c>
      <c r="E15" s="198" t="s">
        <v>210</v>
      </c>
      <c r="F15" s="137" t="s">
        <v>211</v>
      </c>
    </row>
    <row r="16" spans="1:9" ht="70.5" customHeight="1">
      <c r="A16" s="194"/>
      <c r="B16" s="195"/>
      <c r="C16" s="197"/>
      <c r="D16" s="197"/>
      <c r="E16" s="199"/>
      <c r="F16" s="137"/>
    </row>
    <row r="17" spans="1:6" ht="15.6">
      <c r="A17" s="146" t="s">
        <v>186</v>
      </c>
      <c r="B17" s="147"/>
      <c r="C17" s="85">
        <f>C26*F17</f>
        <v>7.67</v>
      </c>
      <c r="D17" s="85">
        <f>D8*C17</f>
        <v>3.4515000000000002</v>
      </c>
      <c r="E17" s="43">
        <f t="shared" ref="E17:E25" si="0">D17</f>
        <v>3.4515000000000002</v>
      </c>
      <c r="F17" s="75">
        <v>5.1999999999999998E-2</v>
      </c>
    </row>
    <row r="18" spans="1:6" ht="15.6">
      <c r="A18" s="148" t="s">
        <v>187</v>
      </c>
      <c r="B18" s="149"/>
      <c r="C18" s="86">
        <f>C26*F18</f>
        <v>10.914999999999999</v>
      </c>
      <c r="D18" s="86">
        <f>D8*C18</f>
        <v>4.9117499999999996</v>
      </c>
      <c r="E18" s="43">
        <f t="shared" si="0"/>
        <v>4.9117499999999996</v>
      </c>
      <c r="F18" s="75">
        <v>7.3999999999999996E-2</v>
      </c>
    </row>
    <row r="19" spans="1:6" ht="15.6">
      <c r="A19" s="150" t="s">
        <v>188</v>
      </c>
      <c r="B19" s="151"/>
      <c r="C19" s="87">
        <f>C26*F19</f>
        <v>14.897500000000001</v>
      </c>
      <c r="D19" s="87">
        <f>D8*C19</f>
        <v>6.7038750000000009</v>
      </c>
      <c r="E19" s="43">
        <f t="shared" si="0"/>
        <v>6.7038750000000009</v>
      </c>
      <c r="F19" s="75">
        <v>0.10100000000000001</v>
      </c>
    </row>
    <row r="20" spans="1:6" ht="15.6">
      <c r="A20" s="152" t="s">
        <v>189</v>
      </c>
      <c r="B20" s="153"/>
      <c r="C20" s="44">
        <f>C26*F20</f>
        <v>8.9975000000000005</v>
      </c>
      <c r="D20" s="44">
        <f>D8*C20</f>
        <v>4.0488750000000007</v>
      </c>
      <c r="E20" s="43">
        <f t="shared" si="0"/>
        <v>4.0488750000000007</v>
      </c>
      <c r="F20" s="75">
        <v>6.0999999999999999E-2</v>
      </c>
    </row>
    <row r="21" spans="1:6" ht="15.6">
      <c r="A21" s="154" t="s">
        <v>190</v>
      </c>
      <c r="B21" s="155"/>
      <c r="C21" s="88">
        <f>C26*F21</f>
        <v>33.925000000000004</v>
      </c>
      <c r="D21" s="88">
        <f>D8*C21</f>
        <v>15.266250000000003</v>
      </c>
      <c r="E21" s="43">
        <f t="shared" si="0"/>
        <v>15.266250000000003</v>
      </c>
      <c r="F21" s="75">
        <v>0.23</v>
      </c>
    </row>
    <row r="22" spans="1:6" ht="15.6">
      <c r="A22" s="156" t="s">
        <v>191</v>
      </c>
      <c r="B22" s="157"/>
      <c r="C22" s="45">
        <f>C26*F22</f>
        <v>28.615000000000002</v>
      </c>
      <c r="D22" s="45">
        <f>D8*C22</f>
        <v>12.876750000000001</v>
      </c>
      <c r="E22" s="43">
        <f t="shared" si="0"/>
        <v>12.876750000000001</v>
      </c>
      <c r="F22" s="75">
        <v>0.19400000000000001</v>
      </c>
    </row>
    <row r="23" spans="1:6" ht="15.6">
      <c r="A23" s="158" t="s">
        <v>192</v>
      </c>
      <c r="B23" s="159"/>
      <c r="C23" s="46">
        <f>C26*F23</f>
        <v>28.91</v>
      </c>
      <c r="D23" s="46">
        <f>D8*C23</f>
        <v>13.009500000000001</v>
      </c>
      <c r="E23" s="43">
        <f t="shared" si="0"/>
        <v>13.009500000000001</v>
      </c>
      <c r="F23" s="75">
        <v>0.19600000000000001</v>
      </c>
    </row>
    <row r="24" spans="1:6" ht="15.6">
      <c r="A24" s="160" t="s">
        <v>193</v>
      </c>
      <c r="B24" s="160"/>
      <c r="C24" s="47">
        <f>C26*F24</f>
        <v>9.8825000000000003</v>
      </c>
      <c r="D24" s="47">
        <f>D8*C24</f>
        <v>4.4471250000000007</v>
      </c>
      <c r="E24" s="43">
        <f t="shared" si="0"/>
        <v>4.4471250000000007</v>
      </c>
      <c r="F24" s="75">
        <v>6.7000000000000004E-2</v>
      </c>
    </row>
    <row r="25" spans="1:6" ht="16.149999999999999" thickBot="1">
      <c r="A25" s="161" t="s">
        <v>194</v>
      </c>
      <c r="B25" s="162"/>
      <c r="C25" s="48">
        <f>C26*F25</f>
        <v>3.6875</v>
      </c>
      <c r="D25" s="48">
        <f>D8*C25</f>
        <v>1.659375</v>
      </c>
      <c r="E25" s="49">
        <f t="shared" si="0"/>
        <v>1.659375</v>
      </c>
      <c r="F25" s="75">
        <v>2.5000000000000001E-2</v>
      </c>
    </row>
    <row r="26" spans="1:6" ht="28.5" customHeight="1">
      <c r="A26" s="167" t="s">
        <v>195</v>
      </c>
      <c r="B26" s="168"/>
      <c r="C26" s="50">
        <f>(B5*D5)/(12)</f>
        <v>147.5</v>
      </c>
      <c r="D26" s="50">
        <f>D10</f>
        <v>66.375</v>
      </c>
      <c r="E26" s="50">
        <f>SUM(E17:E25)</f>
        <v>66.375</v>
      </c>
      <c r="F26" s="75">
        <f>SUM(F17:F25)</f>
        <v>0.99999999999999989</v>
      </c>
    </row>
    <row r="27" spans="1:6" ht="6.75" customHeight="1">
      <c r="A27" s="165"/>
      <c r="B27" s="165"/>
      <c r="C27" s="165"/>
      <c r="D27" s="165"/>
      <c r="E27" s="165"/>
      <c r="F27" s="165"/>
    </row>
    <row r="28" spans="1:6" ht="13.9" customHeight="1">
      <c r="A28" s="166"/>
      <c r="B28" s="166"/>
      <c r="C28" s="166"/>
      <c r="D28" s="166"/>
      <c r="E28" s="166"/>
      <c r="F28" s="166"/>
    </row>
    <row r="29" spans="1:6" ht="16.5" customHeight="1">
      <c r="A29" s="166"/>
      <c r="B29" s="166"/>
      <c r="C29" s="166"/>
      <c r="D29" s="166"/>
      <c r="E29" s="166"/>
      <c r="F29" s="166"/>
    </row>
    <row r="30" spans="1:6" ht="16.5" customHeight="1">
      <c r="A30" s="166"/>
      <c r="B30" s="166"/>
      <c r="C30" s="166"/>
      <c r="D30" s="166"/>
      <c r="E30" s="166"/>
      <c r="F30" s="166"/>
    </row>
    <row r="31" spans="1:6" ht="16.5" customHeight="1">
      <c r="A31" s="60"/>
      <c r="B31" s="60"/>
      <c r="C31" s="60"/>
      <c r="D31" s="60"/>
      <c r="E31" s="60"/>
      <c r="F31" s="60"/>
    </row>
    <row r="32" spans="1:6" ht="13.9" customHeight="1">
      <c r="A32" s="51"/>
      <c r="B32" s="51"/>
      <c r="C32" s="51"/>
      <c r="D32" s="51"/>
      <c r="E32" s="51"/>
      <c r="F32" s="51"/>
    </row>
    <row r="33" spans="1:11" ht="15.6">
      <c r="A33" s="113" t="s">
        <v>180</v>
      </c>
      <c r="B33" s="114"/>
      <c r="C33" s="114"/>
      <c r="D33" s="114"/>
      <c r="E33" s="114"/>
      <c r="F33" s="115"/>
      <c r="G33" s="52"/>
      <c r="H33" s="52"/>
      <c r="I33" s="52"/>
      <c r="J33" s="52"/>
      <c r="K33" s="52"/>
    </row>
    <row r="34" spans="1:11" ht="15.75" customHeight="1">
      <c r="A34" s="184" t="s">
        <v>212</v>
      </c>
      <c r="B34" s="185"/>
      <c r="C34" s="185"/>
      <c r="D34" s="185"/>
      <c r="E34" s="185"/>
      <c r="F34" s="53"/>
      <c r="G34" s="54"/>
      <c r="H34" s="54"/>
      <c r="I34" s="54"/>
      <c r="J34" s="54"/>
      <c r="K34" s="55"/>
    </row>
    <row r="35" spans="1:11" ht="15.6">
      <c r="A35" s="184"/>
      <c r="B35" s="185"/>
      <c r="C35" s="185"/>
      <c r="D35" s="185"/>
      <c r="E35" s="185"/>
      <c r="F35" s="53"/>
      <c r="G35" s="54"/>
      <c r="H35" s="54"/>
      <c r="I35" s="54"/>
      <c r="J35" s="54"/>
      <c r="K35" s="55"/>
    </row>
    <row r="36" spans="1:11" ht="15.6">
      <c r="A36" s="184"/>
      <c r="B36" s="185"/>
      <c r="C36" s="185"/>
      <c r="D36" s="185"/>
      <c r="E36" s="185"/>
      <c r="F36" s="76">
        <f>E26*12*1.5</f>
        <v>1194.75</v>
      </c>
    </row>
    <row r="37" spans="1:11" ht="14.25" customHeight="1">
      <c r="A37" s="186" t="s">
        <v>229</v>
      </c>
      <c r="B37" s="122"/>
      <c r="C37" s="122"/>
      <c r="D37" s="122"/>
      <c r="E37" s="122"/>
      <c r="F37" s="187"/>
      <c r="G37" s="56"/>
      <c r="H37" s="56"/>
      <c r="I37" s="56"/>
      <c r="J37" s="56"/>
      <c r="K37" s="56"/>
    </row>
    <row r="38" spans="1:11" ht="14.25" customHeight="1">
      <c r="A38" s="186"/>
      <c r="B38" s="122"/>
      <c r="C38" s="122"/>
      <c r="D38" s="122"/>
      <c r="E38" s="122"/>
      <c r="F38" s="187"/>
      <c r="G38" s="56"/>
      <c r="H38" s="56"/>
      <c r="I38" s="56"/>
      <c r="J38" s="56"/>
      <c r="K38" s="56"/>
    </row>
    <row r="39" spans="1:11">
      <c r="A39" s="186"/>
      <c r="B39" s="122"/>
      <c r="C39" s="122"/>
      <c r="D39" s="122"/>
      <c r="E39" s="122"/>
      <c r="F39" s="187"/>
    </row>
    <row r="40" spans="1:11">
      <c r="A40" s="186"/>
      <c r="B40" s="122"/>
      <c r="C40" s="122"/>
      <c r="D40" s="122"/>
      <c r="E40" s="122"/>
      <c r="F40" s="187"/>
    </row>
    <row r="41" spans="1:11">
      <c r="A41" s="186"/>
      <c r="B41" s="122"/>
      <c r="C41" s="122"/>
      <c r="D41" s="122"/>
      <c r="E41" s="122"/>
      <c r="F41" s="187"/>
    </row>
    <row r="42" spans="1:11" ht="15.75" customHeight="1">
      <c r="A42" s="181" t="s">
        <v>183</v>
      </c>
      <c r="B42" s="182"/>
      <c r="C42" s="182"/>
      <c r="D42" s="182"/>
      <c r="E42" s="182"/>
      <c r="F42" s="183"/>
      <c r="G42" s="8"/>
    </row>
    <row r="43" spans="1:11" ht="15.6">
      <c r="G43" s="57"/>
      <c r="H43" s="58"/>
      <c r="I43" s="24"/>
      <c r="J43" s="24"/>
      <c r="K43" s="24"/>
    </row>
    <row r="44" spans="1:11" ht="15.6">
      <c r="G44" s="57"/>
      <c r="H44" s="58"/>
      <c r="I44" s="180"/>
      <c r="J44" s="180"/>
      <c r="K44" s="180"/>
    </row>
    <row r="45" spans="1:11" ht="15.6">
      <c r="G45" s="57"/>
      <c r="H45" s="58"/>
      <c r="I45" s="24"/>
      <c r="J45" s="24"/>
      <c r="K45" s="24"/>
    </row>
    <row r="46" spans="1:11" ht="17.45">
      <c r="G46" s="30"/>
      <c r="H46" s="30"/>
      <c r="I46" s="30"/>
      <c r="J46" s="30"/>
      <c r="K46" s="30"/>
    </row>
  </sheetData>
  <sheetProtection algorithmName="SHA-512" hashValue="jrXLByPIWN3cioDbVubPOPGVM4p5VLO9cSxRELa8a1dWhBpT7rhoWt07GWBvCc2NanZfplwgvGHznshdqZ4tqw==" saltValue="qIB92meYLv5bZ3eYE7hx9w==" spinCount="100000" sheet="1" formatColumns="0" formatRows="0"/>
  <protectedRanges>
    <protectedRange sqref="D8" name="Percentages"/>
    <protectedRange sqref="B5" name="Troop Data"/>
    <protectedRange sqref="E17:E25" name="Initial Order column"/>
  </protectedRanges>
  <mergeCells count="33">
    <mergeCell ref="A34:E36"/>
    <mergeCell ref="A37:F41"/>
    <mergeCell ref="A42:F42"/>
    <mergeCell ref="I44:K44"/>
    <mergeCell ref="A23:B23"/>
    <mergeCell ref="A24:B24"/>
    <mergeCell ref="A25:B25"/>
    <mergeCell ref="A26:B26"/>
    <mergeCell ref="A27:F30"/>
    <mergeCell ref="A33:F33"/>
    <mergeCell ref="A22:B22"/>
    <mergeCell ref="A13:F13"/>
    <mergeCell ref="A14:F14"/>
    <mergeCell ref="A15:B16"/>
    <mergeCell ref="C15:C16"/>
    <mergeCell ref="D15:D16"/>
    <mergeCell ref="E15:E16"/>
    <mergeCell ref="F15:F16"/>
    <mergeCell ref="A17:B17"/>
    <mergeCell ref="A18:B18"/>
    <mergeCell ref="A19:B19"/>
    <mergeCell ref="A20:B20"/>
    <mergeCell ref="A21:B21"/>
    <mergeCell ref="A1:F1"/>
    <mergeCell ref="A2:F2"/>
    <mergeCell ref="A3:F3"/>
    <mergeCell ref="G3:I14"/>
    <mergeCell ref="B4:C4"/>
    <mergeCell ref="D4:E4"/>
    <mergeCell ref="B5:C5"/>
    <mergeCell ref="A7:C7"/>
    <mergeCell ref="A8:C9"/>
    <mergeCell ref="A10:C11"/>
  </mergeCells>
  <pageMargins left="0.7" right="0.7" top="0.75" bottom="0.75" header="0.3" footer="0.3"/>
  <pageSetup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CE617-B8F4-4371-85AC-D3E4FC244A49}">
  <sheetPr>
    <pageSetUpPr fitToPage="1"/>
  </sheetPr>
  <dimension ref="A1:K46"/>
  <sheetViews>
    <sheetView zoomScaleNormal="100" zoomScalePageLayoutView="90" workbookViewId="0">
      <selection activeCell="E9" sqref="E9"/>
    </sheetView>
  </sheetViews>
  <sheetFormatPr defaultColWidth="9.125" defaultRowHeight="13.9"/>
  <cols>
    <col min="1" max="1" width="15.375" style="9" customWidth="1"/>
    <col min="2" max="2" width="9.125" style="9" customWidth="1"/>
    <col min="3" max="4" width="15.875" style="9" customWidth="1"/>
    <col min="5" max="5" width="24.25" style="9" customWidth="1"/>
    <col min="6" max="6" width="12" style="9" customWidth="1"/>
    <col min="7" max="16384" width="9.125" style="9"/>
  </cols>
  <sheetData>
    <row r="1" spans="1:9" ht="22.9">
      <c r="A1" s="169" t="s">
        <v>230</v>
      </c>
      <c r="B1" s="170"/>
      <c r="C1" s="170"/>
      <c r="D1" s="170"/>
      <c r="E1" s="170"/>
      <c r="F1" s="170"/>
    </row>
    <row r="2" spans="1:9" ht="22.9">
      <c r="A2" s="171" t="s">
        <v>197</v>
      </c>
      <c r="B2" s="171"/>
      <c r="C2" s="171"/>
      <c r="D2" s="171"/>
      <c r="E2" s="171"/>
      <c r="F2" s="171"/>
      <c r="G2" s="89"/>
    </row>
    <row r="3" spans="1:9" ht="15.75" customHeight="1">
      <c r="A3" s="172" t="s">
        <v>198</v>
      </c>
      <c r="B3" s="172"/>
      <c r="C3" s="172"/>
      <c r="D3" s="172"/>
      <c r="E3" s="172"/>
      <c r="F3" s="172"/>
      <c r="G3" s="178" t="s">
        <v>157</v>
      </c>
      <c r="H3" s="178"/>
      <c r="I3" s="178"/>
    </row>
    <row r="4" spans="1:9" ht="17.45" customHeight="1" thickBot="1">
      <c r="A4" s="61" t="s">
        <v>199</v>
      </c>
      <c r="B4" s="173" t="s">
        <v>44</v>
      </c>
      <c r="C4" s="173"/>
      <c r="D4" s="176" t="s">
        <v>200</v>
      </c>
      <c r="E4" s="177"/>
      <c r="F4" s="33"/>
      <c r="G4" s="178"/>
      <c r="H4" s="178"/>
      <c r="I4" s="178"/>
    </row>
    <row r="5" spans="1:9" ht="21.75" customHeight="1" thickBot="1">
      <c r="A5" s="59" t="s">
        <v>201</v>
      </c>
      <c r="B5" s="200">
        <v>1</v>
      </c>
      <c r="C5" s="201"/>
      <c r="D5" s="34">
        <v>474</v>
      </c>
      <c r="E5" s="36" t="s">
        <v>231</v>
      </c>
      <c r="F5" s="36"/>
      <c r="G5" s="178"/>
      <c r="H5" s="178"/>
      <c r="I5" s="178"/>
    </row>
    <row r="6" spans="1:9">
      <c r="D6" s="35">
        <v>325</v>
      </c>
      <c r="E6" s="36" t="s">
        <v>203</v>
      </c>
      <c r="F6" s="37"/>
      <c r="G6" s="178"/>
      <c r="H6" s="178"/>
      <c r="I6" s="178"/>
    </row>
    <row r="7" spans="1:9" ht="14.45" thickBot="1">
      <c r="A7" s="188"/>
      <c r="B7" s="188"/>
      <c r="C7" s="188"/>
      <c r="D7" s="38"/>
      <c r="E7" s="39"/>
      <c r="G7" s="178"/>
      <c r="H7" s="178"/>
      <c r="I7" s="178"/>
    </row>
    <row r="8" spans="1:9" ht="14.45" thickBot="1">
      <c r="A8" s="189" t="s">
        <v>232</v>
      </c>
      <c r="B8" s="179"/>
      <c r="C8" s="179"/>
      <c r="D8" s="90">
        <v>0.45</v>
      </c>
      <c r="F8" s="40"/>
      <c r="G8" s="178"/>
      <c r="H8" s="178"/>
      <c r="I8" s="178"/>
    </row>
    <row r="9" spans="1:9" ht="31.5" customHeight="1" thickBot="1">
      <c r="A9" s="179"/>
      <c r="B9" s="179"/>
      <c r="C9" s="179"/>
      <c r="D9" s="41"/>
      <c r="E9" s="36"/>
      <c r="G9" s="178"/>
      <c r="H9" s="178"/>
      <c r="I9" s="178"/>
    </row>
    <row r="10" spans="1:9" ht="14.45" thickBot="1">
      <c r="A10" s="179" t="s">
        <v>205</v>
      </c>
      <c r="B10" s="179"/>
      <c r="C10" s="179"/>
      <c r="D10" s="91">
        <f>(D8*D6*B5)/(12)</f>
        <v>12.1875</v>
      </c>
      <c r="E10" s="36"/>
      <c r="G10" s="178"/>
      <c r="H10" s="178"/>
      <c r="I10" s="178"/>
    </row>
    <row r="11" spans="1:9">
      <c r="A11" s="179"/>
      <c r="B11" s="179"/>
      <c r="C11" s="179"/>
      <c r="D11" s="41"/>
      <c r="E11" s="36"/>
      <c r="G11" s="178"/>
      <c r="H11" s="178"/>
      <c r="I11" s="178"/>
    </row>
    <row r="12" spans="1:9">
      <c r="D12" s="37"/>
      <c r="E12" s="42"/>
      <c r="F12" s="42"/>
      <c r="G12" s="178"/>
      <c r="H12" s="178"/>
      <c r="I12" s="178"/>
    </row>
    <row r="13" spans="1:9" ht="15.6">
      <c r="A13" s="190" t="s">
        <v>206</v>
      </c>
      <c r="B13" s="190"/>
      <c r="C13" s="190"/>
      <c r="D13" s="190"/>
      <c r="E13" s="190"/>
      <c r="F13" s="190"/>
      <c r="G13" s="178"/>
      <c r="H13" s="178"/>
      <c r="I13" s="178"/>
    </row>
    <row r="14" spans="1:9" ht="21">
      <c r="A14" s="191" t="s">
        <v>207</v>
      </c>
      <c r="B14" s="191"/>
      <c r="C14" s="191"/>
      <c r="D14" s="191"/>
      <c r="E14" s="191"/>
      <c r="F14" s="191"/>
      <c r="G14" s="178"/>
      <c r="H14" s="178"/>
      <c r="I14" s="178"/>
    </row>
    <row r="15" spans="1:9" ht="13.9" customHeight="1">
      <c r="A15" s="192"/>
      <c r="B15" s="193"/>
      <c r="C15" s="196" t="s">
        <v>208</v>
      </c>
      <c r="D15" s="196" t="s">
        <v>209</v>
      </c>
      <c r="E15" s="198" t="s">
        <v>210</v>
      </c>
      <c r="F15" s="137" t="s">
        <v>211</v>
      </c>
    </row>
    <row r="16" spans="1:9" ht="70.5" customHeight="1">
      <c r="A16" s="194"/>
      <c r="B16" s="195"/>
      <c r="C16" s="197"/>
      <c r="D16" s="197"/>
      <c r="E16" s="199"/>
      <c r="F16" s="137"/>
    </row>
    <row r="17" spans="1:6" ht="15.6">
      <c r="A17" s="146" t="s">
        <v>186</v>
      </c>
      <c r="B17" s="147"/>
      <c r="C17" s="85">
        <f>C26*F17</f>
        <v>1.4083333333333332</v>
      </c>
      <c r="D17" s="85">
        <f>D8*C17</f>
        <v>0.63374999999999992</v>
      </c>
      <c r="E17" s="43">
        <f t="shared" ref="E17:E25" si="0">D17</f>
        <v>0.63374999999999992</v>
      </c>
      <c r="F17" s="75">
        <v>5.1999999999999998E-2</v>
      </c>
    </row>
    <row r="18" spans="1:6" ht="15.6">
      <c r="A18" s="148" t="s">
        <v>187</v>
      </c>
      <c r="B18" s="149"/>
      <c r="C18" s="86">
        <f>C26*F18</f>
        <v>2.0041666666666664</v>
      </c>
      <c r="D18" s="86">
        <f>D8*C18</f>
        <v>0.90187499999999987</v>
      </c>
      <c r="E18" s="43">
        <f t="shared" si="0"/>
        <v>0.90187499999999987</v>
      </c>
      <c r="F18" s="75">
        <v>7.3999999999999996E-2</v>
      </c>
    </row>
    <row r="19" spans="1:6" ht="15.6">
      <c r="A19" s="150" t="s">
        <v>188</v>
      </c>
      <c r="B19" s="151"/>
      <c r="C19" s="87">
        <f>C26*F19</f>
        <v>2.7354166666666666</v>
      </c>
      <c r="D19" s="87">
        <f>D8*C19</f>
        <v>1.2309375</v>
      </c>
      <c r="E19" s="43">
        <f t="shared" si="0"/>
        <v>1.2309375</v>
      </c>
      <c r="F19" s="75">
        <v>0.10100000000000001</v>
      </c>
    </row>
    <row r="20" spans="1:6" ht="15.6">
      <c r="A20" s="152" t="s">
        <v>189</v>
      </c>
      <c r="B20" s="153"/>
      <c r="C20" s="44">
        <f>C26*F20</f>
        <v>1.6520833333333331</v>
      </c>
      <c r="D20" s="44">
        <f>D8*C20</f>
        <v>0.74343749999999997</v>
      </c>
      <c r="E20" s="43">
        <f t="shared" si="0"/>
        <v>0.74343749999999997</v>
      </c>
      <c r="F20" s="75">
        <v>6.0999999999999999E-2</v>
      </c>
    </row>
    <row r="21" spans="1:6" ht="15.6">
      <c r="A21" s="154" t="s">
        <v>190</v>
      </c>
      <c r="B21" s="155"/>
      <c r="C21" s="88">
        <f>C26*F21</f>
        <v>6.229166666666667</v>
      </c>
      <c r="D21" s="88">
        <f>D8*C21</f>
        <v>2.8031250000000001</v>
      </c>
      <c r="E21" s="43">
        <f t="shared" si="0"/>
        <v>2.8031250000000001</v>
      </c>
      <c r="F21" s="75">
        <v>0.23</v>
      </c>
    </row>
    <row r="22" spans="1:6" ht="15.6">
      <c r="A22" s="156" t="s">
        <v>191</v>
      </c>
      <c r="B22" s="157"/>
      <c r="C22" s="45">
        <f>C26*F22</f>
        <v>5.2541666666666664</v>
      </c>
      <c r="D22" s="45">
        <f>D8*C22</f>
        <v>2.3643749999999999</v>
      </c>
      <c r="E22" s="43">
        <f t="shared" si="0"/>
        <v>2.3643749999999999</v>
      </c>
      <c r="F22" s="75">
        <v>0.19400000000000001</v>
      </c>
    </row>
    <row r="23" spans="1:6" ht="15.6">
      <c r="A23" s="158" t="s">
        <v>192</v>
      </c>
      <c r="B23" s="159"/>
      <c r="C23" s="46">
        <f>C26*F23</f>
        <v>5.3083333333333336</v>
      </c>
      <c r="D23" s="46">
        <f>D8*C23</f>
        <v>2.3887500000000004</v>
      </c>
      <c r="E23" s="43">
        <f t="shared" si="0"/>
        <v>2.3887500000000004</v>
      </c>
      <c r="F23" s="75">
        <v>0.19600000000000001</v>
      </c>
    </row>
    <row r="24" spans="1:6" ht="15.6">
      <c r="A24" s="160" t="s">
        <v>193</v>
      </c>
      <c r="B24" s="160"/>
      <c r="C24" s="47">
        <f>C26*F24</f>
        <v>1.8145833333333334</v>
      </c>
      <c r="D24" s="47">
        <f>D8*C24</f>
        <v>0.81656250000000008</v>
      </c>
      <c r="E24" s="43">
        <f t="shared" si="0"/>
        <v>0.81656250000000008</v>
      </c>
      <c r="F24" s="75">
        <v>6.7000000000000004E-2</v>
      </c>
    </row>
    <row r="25" spans="1:6" ht="16.149999999999999" thickBot="1">
      <c r="A25" s="161" t="s">
        <v>194</v>
      </c>
      <c r="B25" s="162"/>
      <c r="C25" s="48">
        <f>C26*F25</f>
        <v>0.67708333333333337</v>
      </c>
      <c r="D25" s="48">
        <f>D8*C25</f>
        <v>0.3046875</v>
      </c>
      <c r="E25" s="49">
        <f t="shared" si="0"/>
        <v>0.3046875</v>
      </c>
      <c r="F25" s="75">
        <v>2.5000000000000001E-2</v>
      </c>
    </row>
    <row r="26" spans="1:6" ht="28.5" customHeight="1">
      <c r="A26" s="167" t="s">
        <v>195</v>
      </c>
      <c r="B26" s="168"/>
      <c r="C26" s="50">
        <f>(B5*D6)/(12)</f>
        <v>27.083333333333332</v>
      </c>
      <c r="D26" s="50">
        <f>D10</f>
        <v>12.1875</v>
      </c>
      <c r="E26" s="50">
        <f>SUM(E17:E25)</f>
        <v>12.187499999999998</v>
      </c>
      <c r="F26" s="75">
        <f>SUM(F17:F25)</f>
        <v>0.99999999999999989</v>
      </c>
    </row>
    <row r="27" spans="1:6" ht="6.75" customHeight="1">
      <c r="A27" s="165"/>
      <c r="B27" s="165"/>
      <c r="C27" s="165"/>
      <c r="D27" s="165"/>
      <c r="E27" s="165"/>
      <c r="F27" s="165"/>
    </row>
    <row r="28" spans="1:6" ht="13.9" customHeight="1">
      <c r="A28" s="166"/>
      <c r="B28" s="166"/>
      <c r="C28" s="166"/>
      <c r="D28" s="166"/>
      <c r="E28" s="166"/>
      <c r="F28" s="166"/>
    </row>
    <row r="29" spans="1:6" ht="16.5" customHeight="1">
      <c r="A29" s="166"/>
      <c r="B29" s="166"/>
      <c r="C29" s="166"/>
      <c r="D29" s="166"/>
      <c r="E29" s="166"/>
      <c r="F29" s="166"/>
    </row>
    <row r="30" spans="1:6" ht="16.5" customHeight="1">
      <c r="A30" s="166"/>
      <c r="B30" s="166"/>
      <c r="C30" s="166"/>
      <c r="D30" s="166"/>
      <c r="E30" s="166"/>
      <c r="F30" s="166"/>
    </row>
    <row r="31" spans="1:6" ht="16.5" customHeight="1">
      <c r="A31" s="60"/>
      <c r="B31" s="60"/>
      <c r="C31" s="60"/>
      <c r="D31" s="60"/>
      <c r="E31" s="60"/>
      <c r="F31" s="60"/>
    </row>
    <row r="32" spans="1:6" ht="13.9" customHeight="1">
      <c r="A32" s="51"/>
      <c r="B32" s="51"/>
      <c r="C32" s="51"/>
      <c r="D32" s="51"/>
      <c r="E32" s="51"/>
      <c r="F32" s="51"/>
    </row>
    <row r="33" spans="1:11" ht="15.6">
      <c r="A33" s="113" t="s">
        <v>180</v>
      </c>
      <c r="B33" s="114"/>
      <c r="C33" s="114"/>
      <c r="D33" s="114"/>
      <c r="E33" s="114"/>
      <c r="F33" s="115"/>
      <c r="G33" s="52"/>
      <c r="H33" s="52"/>
      <c r="I33" s="52"/>
      <c r="J33" s="52"/>
      <c r="K33" s="52"/>
    </row>
    <row r="34" spans="1:11" ht="15.75" customHeight="1">
      <c r="A34" s="184" t="s">
        <v>212</v>
      </c>
      <c r="B34" s="185"/>
      <c r="C34" s="185"/>
      <c r="D34" s="185"/>
      <c r="E34" s="185"/>
      <c r="F34" s="53"/>
      <c r="G34" s="54"/>
      <c r="H34" s="54"/>
      <c r="I34" s="54"/>
      <c r="J34" s="54"/>
      <c r="K34" s="55"/>
    </row>
    <row r="35" spans="1:11" ht="15.6">
      <c r="A35" s="184"/>
      <c r="B35" s="185"/>
      <c r="C35" s="185"/>
      <c r="D35" s="185"/>
      <c r="E35" s="185"/>
      <c r="F35" s="53"/>
      <c r="G35" s="54"/>
      <c r="H35" s="54"/>
      <c r="I35" s="54"/>
      <c r="J35" s="54"/>
      <c r="K35" s="55"/>
    </row>
    <row r="36" spans="1:11" ht="15.6">
      <c r="A36" s="184"/>
      <c r="B36" s="185"/>
      <c r="C36" s="185"/>
      <c r="D36" s="185"/>
      <c r="E36" s="185"/>
      <c r="F36" s="76">
        <f>E26*12*1.5</f>
        <v>219.37499999999994</v>
      </c>
    </row>
    <row r="37" spans="1:11" ht="14.25" customHeight="1">
      <c r="A37" s="186" t="s">
        <v>216</v>
      </c>
      <c r="B37" s="122"/>
      <c r="C37" s="122"/>
      <c r="D37" s="122"/>
      <c r="E37" s="122"/>
      <c r="F37" s="187"/>
      <c r="G37" s="56"/>
      <c r="H37" s="56"/>
      <c r="I37" s="56"/>
      <c r="J37" s="56"/>
      <c r="K37" s="56"/>
    </row>
    <row r="38" spans="1:11" ht="14.25" customHeight="1">
      <c r="A38" s="186"/>
      <c r="B38" s="122"/>
      <c r="C38" s="122"/>
      <c r="D38" s="122"/>
      <c r="E38" s="122"/>
      <c r="F38" s="187"/>
      <c r="G38" s="56"/>
      <c r="H38" s="56"/>
      <c r="I38" s="56"/>
      <c r="J38" s="56"/>
      <c r="K38" s="56"/>
    </row>
    <row r="39" spans="1:11">
      <c r="A39" s="186"/>
      <c r="B39" s="122"/>
      <c r="C39" s="122"/>
      <c r="D39" s="122"/>
      <c r="E39" s="122"/>
      <c r="F39" s="187"/>
    </row>
    <row r="40" spans="1:11">
      <c r="A40" s="186"/>
      <c r="B40" s="122"/>
      <c r="C40" s="122"/>
      <c r="D40" s="122"/>
      <c r="E40" s="122"/>
      <c r="F40" s="187"/>
    </row>
    <row r="41" spans="1:11">
      <c r="A41" s="186"/>
      <c r="B41" s="122"/>
      <c r="C41" s="122"/>
      <c r="D41" s="122"/>
      <c r="E41" s="122"/>
      <c r="F41" s="187"/>
    </row>
    <row r="42" spans="1:11" ht="15.75" customHeight="1">
      <c r="A42" s="181" t="s">
        <v>183</v>
      </c>
      <c r="B42" s="182"/>
      <c r="C42" s="182"/>
      <c r="D42" s="182"/>
      <c r="E42" s="182"/>
      <c r="F42" s="183"/>
      <c r="G42" s="8"/>
    </row>
    <row r="43" spans="1:11" ht="15.6">
      <c r="G43" s="57"/>
      <c r="H43" s="58"/>
      <c r="I43" s="24"/>
      <c r="J43" s="24"/>
      <c r="K43" s="24"/>
    </row>
    <row r="44" spans="1:11" ht="15.6">
      <c r="G44" s="57"/>
      <c r="H44" s="58"/>
      <c r="I44" s="180"/>
      <c r="J44" s="180"/>
      <c r="K44" s="180"/>
    </row>
    <row r="45" spans="1:11" ht="15.6">
      <c r="G45" s="57"/>
      <c r="H45" s="58"/>
      <c r="I45" s="24"/>
      <c r="J45" s="24"/>
      <c r="K45" s="24"/>
    </row>
    <row r="46" spans="1:11" ht="17.45">
      <c r="G46" s="30"/>
      <c r="H46" s="30"/>
      <c r="I46" s="30"/>
      <c r="J46" s="30"/>
      <c r="K46" s="30"/>
    </row>
  </sheetData>
  <sheetProtection algorithmName="SHA-512" hashValue="GG6HYb2pKNmV4sDbqQIUzaJZ1dn1hvtM1Mv+oQzLFopP+YsYphXjfOHKWkzb6kvX0vNT1xE7ZPWwAIdZM9cb9g==" saltValue="mdqcbmkM9m++F1AKYRDkmw==" spinCount="100000" sheet="1" formatColumns="0" formatRows="0"/>
  <protectedRanges>
    <protectedRange sqref="D8" name="Percentages"/>
    <protectedRange sqref="B5" name="Troop Data"/>
    <protectedRange sqref="E17:E25" name="Initial Order column"/>
  </protectedRanges>
  <mergeCells count="33">
    <mergeCell ref="A1:F1"/>
    <mergeCell ref="A2:F2"/>
    <mergeCell ref="A3:F3"/>
    <mergeCell ref="G3:I14"/>
    <mergeCell ref="B4:C4"/>
    <mergeCell ref="D4:E4"/>
    <mergeCell ref="B5:C5"/>
    <mergeCell ref="A7:C7"/>
    <mergeCell ref="A8:C9"/>
    <mergeCell ref="A10:C11"/>
    <mergeCell ref="A22:B22"/>
    <mergeCell ref="A13:F13"/>
    <mergeCell ref="A14:F14"/>
    <mergeCell ref="A15:B16"/>
    <mergeCell ref="C15:C16"/>
    <mergeCell ref="D15:D16"/>
    <mergeCell ref="E15:E16"/>
    <mergeCell ref="F15:F16"/>
    <mergeCell ref="A17:B17"/>
    <mergeCell ref="A18:B18"/>
    <mergeCell ref="A19:B19"/>
    <mergeCell ref="A20:B20"/>
    <mergeCell ref="A21:B21"/>
    <mergeCell ref="A34:E36"/>
    <mergeCell ref="A37:F41"/>
    <mergeCell ref="A42:F42"/>
    <mergeCell ref="I44:K44"/>
    <mergeCell ref="A23:B23"/>
    <mergeCell ref="A24:B24"/>
    <mergeCell ref="A25:B25"/>
    <mergeCell ref="A26:B26"/>
    <mergeCell ref="A27:F30"/>
    <mergeCell ref="A33:F33"/>
  </mergeCells>
  <pageMargins left="0.7" right="0.7" top="0.75" bottom="0.75" header="0.3" footer="0.3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4d1a85f-29dc-4827-9a95-a6b763a652db" xsi:nil="true"/>
    <lcf76f155ced4ddcb4097134ff3c332f xmlns="4241463b-af86-4fed-a121-987039f4aae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8123B128708449A6F3FEE49CD721CA" ma:contentTypeVersion="16" ma:contentTypeDescription="Create a new document." ma:contentTypeScope="" ma:versionID="f6e488fa767b3188d9f2aa0493868310">
  <xsd:schema xmlns:xsd="http://www.w3.org/2001/XMLSchema" xmlns:xs="http://www.w3.org/2001/XMLSchema" xmlns:p="http://schemas.microsoft.com/office/2006/metadata/properties" xmlns:ns2="4241463b-af86-4fed-a121-987039f4aae2" xmlns:ns3="04d1a85f-29dc-4827-9a95-a6b763a652db" targetNamespace="http://schemas.microsoft.com/office/2006/metadata/properties" ma:root="true" ma:fieldsID="9a358c9c3de24b0b9b1044d304f622dc" ns2:_="" ns3:_="">
    <xsd:import namespace="4241463b-af86-4fed-a121-987039f4aae2"/>
    <xsd:import namespace="04d1a85f-29dc-4827-9a95-a6b763a652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41463b-af86-4fed-a121-987039f4aa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359d22e-63f7-4132-abb6-983dd482cef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d1a85f-29dc-4827-9a95-a6b763a652d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da6d1bb-7492-466a-aa62-e9969385f288}" ma:internalName="TaxCatchAll" ma:showField="CatchAllData" ma:web="04d1a85f-29dc-4827-9a95-a6b763a652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3652BE-92A3-423A-B72A-EC34FB146F18}"/>
</file>

<file path=customXml/itemProps2.xml><?xml version="1.0" encoding="utf-8"?>
<ds:datastoreItem xmlns:ds="http://schemas.openxmlformats.org/officeDocument/2006/customXml" ds:itemID="{CFA9D201-8DF9-4649-B51C-B7E100CC6536}"/>
</file>

<file path=customXml/itemProps3.xml><?xml version="1.0" encoding="utf-8"?>
<ds:datastoreItem xmlns:ds="http://schemas.openxmlformats.org/officeDocument/2006/customXml" ds:itemID="{D84CA733-FE81-4AC2-B8EE-F495D172A1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Corey</dc:creator>
  <cp:keywords/>
  <dc:description/>
  <cp:lastModifiedBy/>
  <cp:revision/>
  <dcterms:created xsi:type="dcterms:W3CDTF">2015-08-19T17:48:40Z</dcterms:created>
  <dcterms:modified xsi:type="dcterms:W3CDTF">2023-12-11T22:03:34Z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2015-08-19T17:33:37Z</dcterms:creat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0x010100238123B128708449A6F3FEE49CD721CA</vt:lpwstr>
  </property>
  <property fmtid="{D5CDD505-2E9C-101B-9397-08002B2CF9AE}" pid="3" name="MediaServiceImageTags">
    <vt:lpwstr/>
  </property>
</Properties>
</file>